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801"/>
  <workbookPr codeName="ThisWorkbook"/>
  <mc:AlternateContent xmlns:mc="http://schemas.openxmlformats.org/markup-compatibility/2006">
    <mc:Choice Requires="x15">
      <x15ac:absPath xmlns:x15ac="http://schemas.microsoft.com/office/spreadsheetml/2010/11/ac" url="C:\Users\kamikougyoukai\Desktop\一括有期事業報告書\"/>
    </mc:Choice>
  </mc:AlternateContent>
  <xr:revisionPtr revIDLastSave="0" documentId="13_ncr:1_{80D2D606-A573-40AD-87D6-09AFDBA273F1}" xr6:coauthVersionLast="46" xr6:coauthVersionMax="46" xr10:uidLastSave="{00000000-0000-0000-0000-000000000000}"/>
  <bookViews>
    <workbookView xWindow="-120" yWindow="-120" windowWidth="29040" windowHeight="15840" tabRatio="789" xr2:uid="{00000000-000D-0000-FFFF-FFFF00000000}"/>
  </bookViews>
  <sheets>
    <sheet name="報告書" sheetId="1" r:id="rId1"/>
    <sheet name="保険料計算シート" sheetId="8" state="hidden" r:id="rId2"/>
    <sheet name="設定シート" sheetId="10" state="hidden" r:id="rId3"/>
  </sheets>
  <definedNames>
    <definedName name="_xlnm._FilterDatabase" localSheetId="1" hidden="1">保険料計算シート!#REF!</definedName>
    <definedName name="_xlnm.Print_Area" localSheetId="1">保険料計算シート!$A$1:$A$31</definedName>
    <definedName name="_xlnm.Print_Area" localSheetId="0">報告書!$A$1:$AU$205</definedName>
    <definedName name="可能">#REF!</definedName>
    <definedName name="概算年度">設定シート!$D$26</definedName>
    <definedName name="事業の期間・最小値">設定シート!$D$20</definedName>
    <definedName name="事業の期間・最大値">設定シート!$D$21</definedName>
    <definedName name="事業の種類">設定シート!$Q$45:$Q$53</definedName>
    <definedName name="事業の種類空">設定シート!$S$47</definedName>
    <definedName name="事業の種類控除">設定シート!$S$51:$S$52</definedName>
    <definedName name="賃金算定基準">設定シート!$D$61:$D$62</definedName>
    <definedName name="労務比率">設定シート!$C$45:$N$53</definedName>
  </definedNames>
  <calcPr calcId="181029"/>
</workbook>
</file>

<file path=xl/calcChain.xml><?xml version="1.0" encoding="utf-8"?>
<calcChain xmlns="http://schemas.openxmlformats.org/spreadsheetml/2006/main">
  <c r="AL200" i="1" l="1"/>
  <c r="AN200" i="1"/>
  <c r="AN61" i="1"/>
  <c r="AL61" i="1"/>
  <c r="AL17" i="1"/>
  <c r="AL77" i="1"/>
  <c r="AN77" i="1" s="1"/>
  <c r="AL157" i="1"/>
  <c r="AL104" i="1"/>
  <c r="AL102" i="1"/>
  <c r="AL159" i="1"/>
  <c r="AN159" i="1"/>
  <c r="AL155" i="1"/>
  <c r="AL153" i="1"/>
  <c r="AN153" i="1" s="1"/>
  <c r="AL151" i="1"/>
  <c r="AN151" i="1" s="1"/>
  <c r="AL149" i="1"/>
  <c r="AL147" i="1"/>
  <c r="AL145" i="1"/>
  <c r="AN145" i="1" s="1"/>
  <c r="AL143" i="1"/>
  <c r="AL198" i="1"/>
  <c r="AL196" i="1"/>
  <c r="AL194" i="1"/>
  <c r="AN194" i="1" s="1"/>
  <c r="AL192" i="1"/>
  <c r="AN192" i="1" s="1"/>
  <c r="AL190" i="1"/>
  <c r="AL188" i="1"/>
  <c r="AL186" i="1"/>
  <c r="AN186" i="1" s="1"/>
  <c r="AL184" i="1"/>
  <c r="AD202" i="1"/>
  <c r="Z202" i="1"/>
  <c r="V202" i="1"/>
  <c r="AD161" i="1"/>
  <c r="Z161" i="1"/>
  <c r="V161" i="1"/>
  <c r="AD120" i="1"/>
  <c r="Z120" i="1"/>
  <c r="V120" i="1"/>
  <c r="Z79" i="1"/>
  <c r="AD79" i="1"/>
  <c r="V79" i="1"/>
  <c r="V27" i="1"/>
  <c r="AL118" i="1"/>
  <c r="AN118" i="1" s="1"/>
  <c r="AL116" i="1"/>
  <c r="AL114" i="1"/>
  <c r="AL112" i="1"/>
  <c r="AN112" i="1" s="1"/>
  <c r="AL110" i="1"/>
  <c r="AN110" i="1" s="1"/>
  <c r="AL108" i="1"/>
  <c r="AL106" i="1"/>
  <c r="AN104" i="1"/>
  <c r="AH200" i="1"/>
  <c r="AH198" i="1"/>
  <c r="AH196" i="1"/>
  <c r="AH194" i="1"/>
  <c r="AH192" i="1"/>
  <c r="AH190" i="1"/>
  <c r="AH188" i="1"/>
  <c r="AN188" i="1" s="1"/>
  <c r="AH186" i="1"/>
  <c r="AH184" i="1"/>
  <c r="AH159" i="1"/>
  <c r="AH157" i="1"/>
  <c r="AH155" i="1"/>
  <c r="AH153" i="1"/>
  <c r="AH151" i="1"/>
  <c r="AH149" i="1"/>
  <c r="AH147" i="1"/>
  <c r="AH145" i="1"/>
  <c r="AH143" i="1"/>
  <c r="AH102" i="1"/>
  <c r="AH120" i="1" s="1"/>
  <c r="AH118" i="1"/>
  <c r="AH116" i="1"/>
  <c r="AH114" i="1"/>
  <c r="AH112" i="1"/>
  <c r="AH110" i="1"/>
  <c r="AH108" i="1"/>
  <c r="AH106" i="1"/>
  <c r="AH104" i="1"/>
  <c r="AH61" i="1"/>
  <c r="AH79" i="1" s="1"/>
  <c r="AN65" i="1"/>
  <c r="AH77" i="1"/>
  <c r="AH75" i="1"/>
  <c r="AH73" i="1"/>
  <c r="AH71" i="1"/>
  <c r="AH69" i="1"/>
  <c r="AH67" i="1"/>
  <c r="AH65" i="1"/>
  <c r="AH63" i="1"/>
  <c r="AH25" i="1"/>
  <c r="AH21" i="1"/>
  <c r="AH23" i="1"/>
  <c r="AH19" i="1"/>
  <c r="AH17" i="1"/>
  <c r="AL75" i="1"/>
  <c r="AN75" i="1" s="1"/>
  <c r="AL73" i="1"/>
  <c r="AN73" i="1" s="1"/>
  <c r="AL71" i="1"/>
  <c r="AN71" i="1" s="1"/>
  <c r="AL69" i="1"/>
  <c r="AN69" i="1" s="1"/>
  <c r="AL67" i="1"/>
  <c r="AN67" i="1" s="1"/>
  <c r="AL65" i="1"/>
  <c r="AL63" i="1"/>
  <c r="AN63" i="1" s="1"/>
  <c r="Z27" i="1"/>
  <c r="AD27" i="1"/>
  <c r="AL25" i="1"/>
  <c r="AN25" i="1" s="1"/>
  <c r="AL23" i="1"/>
  <c r="AN23" i="1" s="1"/>
  <c r="AL21" i="1"/>
  <c r="AN21" i="1" s="1"/>
  <c r="AL19" i="1"/>
  <c r="AN19" i="1" s="1"/>
  <c r="AN143" i="1" l="1"/>
  <c r="AH161" i="1"/>
  <c r="AN147" i="1"/>
  <c r="AN17" i="1"/>
  <c r="AN27" i="1" s="1"/>
  <c r="AN184" i="1"/>
  <c r="AH202" i="1"/>
  <c r="AN114" i="1"/>
  <c r="AN106" i="1"/>
  <c r="AN198" i="1"/>
  <c r="AN157" i="1"/>
  <c r="AN108" i="1"/>
  <c r="AN155" i="1"/>
  <c r="AN196" i="1"/>
  <c r="AN116" i="1"/>
  <c r="AN149" i="1"/>
  <c r="AN190" i="1"/>
  <c r="AN102" i="1"/>
  <c r="AN79" i="1"/>
  <c r="AN161" i="1" l="1"/>
  <c r="AN120" i="1"/>
  <c r="AN202" i="1"/>
  <c r="G84" i="10"/>
  <c r="G85" i="10" s="1"/>
  <c r="I84" i="10"/>
  <c r="I85" i="10" s="1"/>
  <c r="E84" i="10"/>
  <c r="E85" i="10" s="1"/>
  <c r="C84" i="10"/>
  <c r="C85" i="10" s="1"/>
  <c r="E78" i="10" l="1"/>
  <c r="I78" i="10"/>
  <c r="C78" i="10"/>
  <c r="AN204" i="1"/>
  <c r="S52" i="10" l="1"/>
  <c r="S51" i="10"/>
  <c r="M35" i="10" l="1"/>
  <c r="M36" i="10" s="1"/>
  <c r="I35" i="10"/>
  <c r="I36" i="10" s="1"/>
  <c r="E35" i="10"/>
  <c r="E36" i="10" s="1"/>
  <c r="C35" i="10"/>
  <c r="C36" i="10" s="1"/>
  <c r="O34" i="10"/>
  <c r="O35" i="10" s="1"/>
  <c r="O36" i="10" s="1"/>
  <c r="K34" i="10"/>
  <c r="K35" i="10" s="1"/>
  <c r="G34" i="10"/>
  <c r="G35" i="10" s="1"/>
  <c r="G36" i="10" s="1"/>
  <c r="M39" i="10" l="1"/>
  <c r="K36" i="10"/>
  <c r="K39" i="10"/>
  <c r="I39" i="10"/>
  <c r="G39" i="10"/>
  <c r="M19" i="8"/>
  <c r="R16" i="8"/>
  <c r="O19" i="8"/>
  <c r="G14" i="10"/>
  <c r="G68" i="10" s="1"/>
  <c r="Q53" i="10"/>
  <c r="Q52" i="10"/>
  <c r="Q51" i="10"/>
  <c r="Q50" i="10"/>
  <c r="Q49" i="10"/>
  <c r="Q48" i="10"/>
  <c r="Q47" i="10"/>
  <c r="Q46" i="10"/>
  <c r="Q45" i="10"/>
  <c r="I14" i="10"/>
  <c r="I68" i="10" s="1"/>
  <c r="E14" i="10"/>
  <c r="C14" i="10"/>
  <c r="K315" i="8"/>
  <c r="E315" i="8"/>
  <c r="K314" i="8"/>
  <c r="E314" i="8"/>
  <c r="K313" i="8"/>
  <c r="E313" i="8"/>
  <c r="K312" i="8"/>
  <c r="E312" i="8"/>
  <c r="K311" i="8"/>
  <c r="E311" i="8"/>
  <c r="K310" i="8"/>
  <c r="E310" i="8"/>
  <c r="K309" i="8"/>
  <c r="E309" i="8"/>
  <c r="K308" i="8"/>
  <c r="E308" i="8"/>
  <c r="K307" i="8"/>
  <c r="E307" i="8"/>
  <c r="K306" i="8"/>
  <c r="E306" i="8"/>
  <c r="K305" i="8"/>
  <c r="E305" i="8"/>
  <c r="K304" i="8"/>
  <c r="E304" i="8"/>
  <c r="K303" i="8"/>
  <c r="E303" i="8"/>
  <c r="K302" i="8"/>
  <c r="E302" i="8"/>
  <c r="K301" i="8"/>
  <c r="E301" i="8"/>
  <c r="K300" i="8"/>
  <c r="E300" i="8"/>
  <c r="K299" i="8"/>
  <c r="E299" i="8"/>
  <c r="K298" i="8"/>
  <c r="E298" i="8"/>
  <c r="K297" i="8"/>
  <c r="E297" i="8"/>
  <c r="K296" i="8"/>
  <c r="E296" i="8"/>
  <c r="K295" i="8"/>
  <c r="E295" i="8"/>
  <c r="K294" i="8"/>
  <c r="E294" i="8"/>
  <c r="K293" i="8"/>
  <c r="E293" i="8"/>
  <c r="K292" i="8"/>
  <c r="E292" i="8"/>
  <c r="K291" i="8"/>
  <c r="E291" i="8"/>
  <c r="K290" i="8"/>
  <c r="E290" i="8"/>
  <c r="K289" i="8"/>
  <c r="E289" i="8"/>
  <c r="K288" i="8"/>
  <c r="E288" i="8"/>
  <c r="K287" i="8"/>
  <c r="E287" i="8"/>
  <c r="K286" i="8"/>
  <c r="E286" i="8"/>
  <c r="K285" i="8"/>
  <c r="E285" i="8"/>
  <c r="K284" i="8"/>
  <c r="E284" i="8"/>
  <c r="K283" i="8"/>
  <c r="E283" i="8"/>
  <c r="K282" i="8"/>
  <c r="E282" i="8"/>
  <c r="K281" i="8"/>
  <c r="E281" i="8"/>
  <c r="K280" i="8"/>
  <c r="E280" i="8"/>
  <c r="K279" i="8"/>
  <c r="E279" i="8"/>
  <c r="K278" i="8"/>
  <c r="E278" i="8"/>
  <c r="K277" i="8"/>
  <c r="E277" i="8"/>
  <c r="K276" i="8"/>
  <c r="E276" i="8"/>
  <c r="K275" i="8"/>
  <c r="E275" i="8"/>
  <c r="K274" i="8"/>
  <c r="E274" i="8"/>
  <c r="K273" i="8"/>
  <c r="E273" i="8"/>
  <c r="K272" i="8"/>
  <c r="E272" i="8"/>
  <c r="K271" i="8"/>
  <c r="E271" i="8"/>
  <c r="K270" i="8"/>
  <c r="E270" i="8"/>
  <c r="K269" i="8"/>
  <c r="E269" i="8"/>
  <c r="K268" i="8"/>
  <c r="E268" i="8"/>
  <c r="K267" i="8"/>
  <c r="E267" i="8"/>
  <c r="K266" i="8"/>
  <c r="E266" i="8"/>
  <c r="K265" i="8"/>
  <c r="E265" i="8"/>
  <c r="K264" i="8"/>
  <c r="E264" i="8"/>
  <c r="K263" i="8"/>
  <c r="E263" i="8"/>
  <c r="K262" i="8"/>
  <c r="E262" i="8"/>
  <c r="K261" i="8"/>
  <c r="E261" i="8"/>
  <c r="K260" i="8"/>
  <c r="E260" i="8"/>
  <c r="K259" i="8"/>
  <c r="E259" i="8"/>
  <c r="K258" i="8"/>
  <c r="E258" i="8"/>
  <c r="K257" i="8"/>
  <c r="E257" i="8"/>
  <c r="K256" i="8"/>
  <c r="E256" i="8"/>
  <c r="K255" i="8"/>
  <c r="E255" i="8"/>
  <c r="K254" i="8"/>
  <c r="E254" i="8"/>
  <c r="K253" i="8"/>
  <c r="E253" i="8"/>
  <c r="K252" i="8"/>
  <c r="E252" i="8"/>
  <c r="K251" i="8"/>
  <c r="E251" i="8"/>
  <c r="K250" i="8"/>
  <c r="E250" i="8"/>
  <c r="K249" i="8"/>
  <c r="E249" i="8"/>
  <c r="K248" i="8"/>
  <c r="E248" i="8"/>
  <c r="K247" i="8"/>
  <c r="E247" i="8"/>
  <c r="K246" i="8"/>
  <c r="E246" i="8"/>
  <c r="K245" i="8"/>
  <c r="E245" i="8"/>
  <c r="K244" i="8"/>
  <c r="E244" i="8"/>
  <c r="K243" i="8"/>
  <c r="E243" i="8"/>
  <c r="K242" i="8"/>
  <c r="E242" i="8"/>
  <c r="K241" i="8"/>
  <c r="E241" i="8"/>
  <c r="K240" i="8"/>
  <c r="E240" i="8"/>
  <c r="K239" i="8"/>
  <c r="E239" i="8"/>
  <c r="K238" i="8"/>
  <c r="E238" i="8"/>
  <c r="K237" i="8"/>
  <c r="E237" i="8"/>
  <c r="K236" i="8"/>
  <c r="E236" i="8"/>
  <c r="K235" i="8"/>
  <c r="E235" i="8"/>
  <c r="K234" i="8"/>
  <c r="E234" i="8"/>
  <c r="K233" i="8"/>
  <c r="E233" i="8"/>
  <c r="K232" i="8"/>
  <c r="E232" i="8"/>
  <c r="K231" i="8"/>
  <c r="E231" i="8"/>
  <c r="K230" i="8"/>
  <c r="E230" i="8"/>
  <c r="K229" i="8"/>
  <c r="E229" i="8"/>
  <c r="K228" i="8"/>
  <c r="E228" i="8"/>
  <c r="K227" i="8"/>
  <c r="E227" i="8"/>
  <c r="K226" i="8"/>
  <c r="E226" i="8"/>
  <c r="K225" i="8"/>
  <c r="E225" i="8"/>
  <c r="K224" i="8"/>
  <c r="E224" i="8"/>
  <c r="K223" i="8"/>
  <c r="E223" i="8"/>
  <c r="K222" i="8"/>
  <c r="E222" i="8"/>
  <c r="K221" i="8"/>
  <c r="E221" i="8"/>
  <c r="K220" i="8"/>
  <c r="E220" i="8"/>
  <c r="K219" i="8"/>
  <c r="E219" i="8"/>
  <c r="K218" i="8"/>
  <c r="E218" i="8"/>
  <c r="K217" i="8"/>
  <c r="E217" i="8"/>
  <c r="K216" i="8"/>
  <c r="E216" i="8"/>
  <c r="K215" i="8"/>
  <c r="E215" i="8"/>
  <c r="K214" i="8"/>
  <c r="E214" i="8"/>
  <c r="K213" i="8"/>
  <c r="E213" i="8"/>
  <c r="K212" i="8"/>
  <c r="E212" i="8"/>
  <c r="K211" i="8"/>
  <c r="E211" i="8"/>
  <c r="K210" i="8"/>
  <c r="E210" i="8"/>
  <c r="K209" i="8"/>
  <c r="E209" i="8"/>
  <c r="K208" i="8"/>
  <c r="E208" i="8"/>
  <c r="K207" i="8"/>
  <c r="E207" i="8"/>
  <c r="K206" i="8"/>
  <c r="E206" i="8"/>
  <c r="K205" i="8"/>
  <c r="E205" i="8"/>
  <c r="K204" i="8"/>
  <c r="E204" i="8"/>
  <c r="K203" i="8"/>
  <c r="E203" i="8"/>
  <c r="K202" i="8"/>
  <c r="E202" i="8"/>
  <c r="K201" i="8"/>
  <c r="E201" i="8"/>
  <c r="K200" i="8"/>
  <c r="E200" i="8"/>
  <c r="K199" i="8"/>
  <c r="E199" i="8"/>
  <c r="K198" i="8"/>
  <c r="E198" i="8"/>
  <c r="K197" i="8"/>
  <c r="E197" i="8"/>
  <c r="K196" i="8"/>
  <c r="E196" i="8"/>
  <c r="K195" i="8"/>
  <c r="E195" i="8"/>
  <c r="K194" i="8"/>
  <c r="E194" i="8"/>
  <c r="K193" i="8"/>
  <c r="E193" i="8"/>
  <c r="K192" i="8"/>
  <c r="E192" i="8"/>
  <c r="K191" i="8"/>
  <c r="E191" i="8"/>
  <c r="K190" i="8"/>
  <c r="E190" i="8"/>
  <c r="K189" i="8"/>
  <c r="E189" i="8"/>
  <c r="K188" i="8"/>
  <c r="E188" i="8"/>
  <c r="K187" i="8"/>
  <c r="E187" i="8"/>
  <c r="K186" i="8"/>
  <c r="E186" i="8"/>
  <c r="K185" i="8"/>
  <c r="E185" i="8"/>
  <c r="K184" i="8"/>
  <c r="E184" i="8"/>
  <c r="K183" i="8"/>
  <c r="E183" i="8"/>
  <c r="K182" i="8"/>
  <c r="E182" i="8"/>
  <c r="K181" i="8"/>
  <c r="E181" i="8"/>
  <c r="K180" i="8"/>
  <c r="E180" i="8"/>
  <c r="K179" i="8"/>
  <c r="E179" i="8"/>
  <c r="K178" i="8"/>
  <c r="E178" i="8"/>
  <c r="K177" i="8"/>
  <c r="E177" i="8"/>
  <c r="K176" i="8"/>
  <c r="E176" i="8"/>
  <c r="K175" i="8"/>
  <c r="E175" i="8"/>
  <c r="K174" i="8"/>
  <c r="E174" i="8"/>
  <c r="K173" i="8"/>
  <c r="E173" i="8"/>
  <c r="K172" i="8"/>
  <c r="E172" i="8"/>
  <c r="K171" i="8"/>
  <c r="E171" i="8"/>
  <c r="K170" i="8"/>
  <c r="E170" i="8"/>
  <c r="K169" i="8"/>
  <c r="E169" i="8"/>
  <c r="K168" i="8"/>
  <c r="E168" i="8"/>
  <c r="K167" i="8"/>
  <c r="E167" i="8"/>
  <c r="K166" i="8"/>
  <c r="E166" i="8"/>
  <c r="K165" i="8"/>
  <c r="E165" i="8"/>
  <c r="K164" i="8"/>
  <c r="E164" i="8"/>
  <c r="K163" i="8"/>
  <c r="E163" i="8"/>
  <c r="K162" i="8"/>
  <c r="E162" i="8"/>
  <c r="K161" i="8"/>
  <c r="E161" i="8"/>
  <c r="K160" i="8"/>
  <c r="E160" i="8"/>
  <c r="K159" i="8"/>
  <c r="E159" i="8"/>
  <c r="K158" i="8"/>
  <c r="E158" i="8"/>
  <c r="K157" i="8"/>
  <c r="E157" i="8"/>
  <c r="K156" i="8"/>
  <c r="E156" i="8"/>
  <c r="K155" i="8"/>
  <c r="E155" i="8"/>
  <c r="K154" i="8"/>
  <c r="E154" i="8"/>
  <c r="K153" i="8"/>
  <c r="E153" i="8"/>
  <c r="K152" i="8"/>
  <c r="E152" i="8"/>
  <c r="K151" i="8"/>
  <c r="E151" i="8"/>
  <c r="K150" i="8"/>
  <c r="E150" i="8"/>
  <c r="K149" i="8"/>
  <c r="E149" i="8"/>
  <c r="K148" i="8"/>
  <c r="E148" i="8"/>
  <c r="K147" i="8"/>
  <c r="E147" i="8"/>
  <c r="K146" i="8"/>
  <c r="E146" i="8"/>
  <c r="K145" i="8"/>
  <c r="E145" i="8"/>
  <c r="K144" i="8"/>
  <c r="E144" i="8"/>
  <c r="K143" i="8"/>
  <c r="E143" i="8"/>
  <c r="K142" i="8"/>
  <c r="E142" i="8"/>
  <c r="K141" i="8"/>
  <c r="E141" i="8"/>
  <c r="K140" i="8"/>
  <c r="E140" i="8"/>
  <c r="K139" i="8"/>
  <c r="E139" i="8"/>
  <c r="K138" i="8"/>
  <c r="E138" i="8"/>
  <c r="K137" i="8"/>
  <c r="E137" i="8"/>
  <c r="K136" i="8"/>
  <c r="E136" i="8"/>
  <c r="K135" i="8"/>
  <c r="E135" i="8"/>
  <c r="K134" i="8"/>
  <c r="E134" i="8"/>
  <c r="K133" i="8"/>
  <c r="E133" i="8"/>
  <c r="K132" i="8"/>
  <c r="E132" i="8"/>
  <c r="K131" i="8"/>
  <c r="E131" i="8"/>
  <c r="K130" i="8"/>
  <c r="E130" i="8"/>
  <c r="K129" i="8"/>
  <c r="E129" i="8"/>
  <c r="K128" i="8"/>
  <c r="E128" i="8"/>
  <c r="K127" i="8"/>
  <c r="E127" i="8"/>
  <c r="K126" i="8"/>
  <c r="E126" i="8"/>
  <c r="K125" i="8"/>
  <c r="E125" i="8"/>
  <c r="K124" i="8"/>
  <c r="E124" i="8"/>
  <c r="K123" i="8"/>
  <c r="E123" i="8"/>
  <c r="K122" i="8"/>
  <c r="E122" i="8"/>
  <c r="K121" i="8"/>
  <c r="E121" i="8"/>
  <c r="K120" i="8"/>
  <c r="E120" i="8"/>
  <c r="K119" i="8"/>
  <c r="E119" i="8"/>
  <c r="K118" i="8"/>
  <c r="E118" i="8"/>
  <c r="K117" i="8"/>
  <c r="E117" i="8"/>
  <c r="K116" i="8"/>
  <c r="E116" i="8"/>
  <c r="K115" i="8"/>
  <c r="E115" i="8"/>
  <c r="K114" i="8"/>
  <c r="E114" i="8"/>
  <c r="K113" i="8"/>
  <c r="E113" i="8"/>
  <c r="K112" i="8"/>
  <c r="E112" i="8"/>
  <c r="K111" i="8"/>
  <c r="E111" i="8"/>
  <c r="K110" i="8"/>
  <c r="E110" i="8"/>
  <c r="K109" i="8"/>
  <c r="E109" i="8"/>
  <c r="K108" i="8"/>
  <c r="E108" i="8"/>
  <c r="K107" i="8"/>
  <c r="E107" i="8"/>
  <c r="K106" i="8"/>
  <c r="E106" i="8"/>
  <c r="K105" i="8"/>
  <c r="E105" i="8"/>
  <c r="K104" i="8"/>
  <c r="E104" i="8"/>
  <c r="K103" i="8"/>
  <c r="E103" i="8"/>
  <c r="K102" i="8"/>
  <c r="E102" i="8"/>
  <c r="K101" i="8"/>
  <c r="E101" i="8"/>
  <c r="K100" i="8"/>
  <c r="E100" i="8"/>
  <c r="K99" i="8"/>
  <c r="E99" i="8"/>
  <c r="K98" i="8"/>
  <c r="E98" i="8"/>
  <c r="K97" i="8"/>
  <c r="E97" i="8"/>
  <c r="K96" i="8"/>
  <c r="E96" i="8"/>
  <c r="K95" i="8"/>
  <c r="E95" i="8"/>
  <c r="K94" i="8"/>
  <c r="E94" i="8"/>
  <c r="K93" i="8"/>
  <c r="E93" i="8"/>
  <c r="K92" i="8"/>
  <c r="E92" i="8"/>
  <c r="K91" i="8"/>
  <c r="E91" i="8"/>
  <c r="K90" i="8"/>
  <c r="E90" i="8"/>
  <c r="K89" i="8"/>
  <c r="E89" i="8"/>
  <c r="K88" i="8"/>
  <c r="E88" i="8"/>
  <c r="K87" i="8"/>
  <c r="E87" i="8"/>
  <c r="K86" i="8"/>
  <c r="E86" i="8"/>
  <c r="K85" i="8"/>
  <c r="E85" i="8"/>
  <c r="K84" i="8"/>
  <c r="E84" i="8"/>
  <c r="K83" i="8"/>
  <c r="E83" i="8"/>
  <c r="K82" i="8"/>
  <c r="E82" i="8"/>
  <c r="K81" i="8"/>
  <c r="E81" i="8"/>
  <c r="K80" i="8"/>
  <c r="E80" i="8"/>
  <c r="K79" i="8"/>
  <c r="E79" i="8"/>
  <c r="K78" i="8"/>
  <c r="E78" i="8"/>
  <c r="K77" i="8"/>
  <c r="E77" i="8"/>
  <c r="K76" i="8"/>
  <c r="E76" i="8"/>
  <c r="K75" i="8"/>
  <c r="E75" i="8"/>
  <c r="K74" i="8"/>
  <c r="E74" i="8"/>
  <c r="K73" i="8"/>
  <c r="E73" i="8"/>
  <c r="K72" i="8"/>
  <c r="E72" i="8"/>
  <c r="K71" i="8"/>
  <c r="E71" i="8"/>
  <c r="K70" i="8"/>
  <c r="E70" i="8"/>
  <c r="K69" i="8"/>
  <c r="E69" i="8"/>
  <c r="K68" i="8"/>
  <c r="E68" i="8"/>
  <c r="K67" i="8"/>
  <c r="E67" i="8"/>
  <c r="K66" i="8"/>
  <c r="E66" i="8"/>
  <c r="K65" i="8"/>
  <c r="E65" i="8"/>
  <c r="K64" i="8"/>
  <c r="E64" i="8"/>
  <c r="K63" i="8"/>
  <c r="E63" i="8"/>
  <c r="K62" i="8"/>
  <c r="E62" i="8"/>
  <c r="K61" i="8"/>
  <c r="E61" i="8"/>
  <c r="K60" i="8"/>
  <c r="E60" i="8"/>
  <c r="K59" i="8"/>
  <c r="E59" i="8"/>
  <c r="K58" i="8"/>
  <c r="E58" i="8"/>
  <c r="K57" i="8"/>
  <c r="E57" i="8"/>
  <c r="K56" i="8"/>
  <c r="E56" i="8"/>
  <c r="K55" i="8"/>
  <c r="E55" i="8"/>
  <c r="K54" i="8"/>
  <c r="E54" i="8"/>
  <c r="K53" i="8"/>
  <c r="E53" i="8"/>
  <c r="K52" i="8"/>
  <c r="E52" i="8"/>
  <c r="K51" i="8"/>
  <c r="E51" i="8"/>
  <c r="K50" i="8"/>
  <c r="E50" i="8"/>
  <c r="J315" i="8"/>
  <c r="J312" i="8"/>
  <c r="J307" i="8"/>
  <c r="J290" i="8"/>
  <c r="J289" i="8"/>
  <c r="J286" i="8"/>
  <c r="C285" i="8"/>
  <c r="J284" i="8"/>
  <c r="J275" i="8"/>
  <c r="J261" i="8"/>
  <c r="J254" i="8"/>
  <c r="J252" i="8"/>
  <c r="J240" i="8"/>
  <c r="J230" i="8"/>
  <c r="J227" i="8"/>
  <c r="J226" i="8"/>
  <c r="J223" i="8"/>
  <c r="J215" i="8"/>
  <c r="J207" i="8"/>
  <c r="J205" i="8"/>
  <c r="C204" i="8"/>
  <c r="J201" i="8"/>
  <c r="J195" i="8"/>
  <c r="J193" i="8"/>
  <c r="J191" i="8"/>
  <c r="J182" i="8"/>
  <c r="J180" i="8"/>
  <c r="J173" i="8"/>
  <c r="J169" i="8"/>
  <c r="J166" i="8"/>
  <c r="J165" i="8"/>
  <c r="I162" i="8"/>
  <c r="J139" i="8"/>
  <c r="J135" i="8"/>
  <c r="J127" i="8"/>
  <c r="J125" i="8"/>
  <c r="J123" i="8"/>
  <c r="J113" i="8"/>
  <c r="J107" i="8"/>
  <c r="J105" i="8"/>
  <c r="J102" i="8"/>
  <c r="J97" i="8"/>
  <c r="J96" i="8"/>
  <c r="J85" i="8"/>
  <c r="J84" i="8"/>
  <c r="J83" i="8"/>
  <c r="J82" i="8"/>
  <c r="W177" i="1"/>
  <c r="V177" i="1"/>
  <c r="U177" i="1"/>
  <c r="T177" i="1"/>
  <c r="S177" i="1"/>
  <c r="R177" i="1"/>
  <c r="Q177" i="1"/>
  <c r="P177" i="1"/>
  <c r="O177" i="1"/>
  <c r="N177" i="1"/>
  <c r="M177" i="1"/>
  <c r="L177" i="1"/>
  <c r="K177" i="1"/>
  <c r="J177" i="1"/>
  <c r="J81" i="8"/>
  <c r="J78" i="8"/>
  <c r="W136" i="1"/>
  <c r="V136" i="1"/>
  <c r="U136" i="1"/>
  <c r="T136" i="1"/>
  <c r="S136" i="1"/>
  <c r="R136" i="1"/>
  <c r="Q136" i="1"/>
  <c r="P136" i="1"/>
  <c r="O136" i="1"/>
  <c r="N136" i="1"/>
  <c r="M136" i="1"/>
  <c r="L136" i="1"/>
  <c r="K136" i="1"/>
  <c r="J136" i="1"/>
  <c r="J66" i="8"/>
  <c r="J65" i="8"/>
  <c r="W95" i="1"/>
  <c r="V95" i="1"/>
  <c r="U95" i="1"/>
  <c r="T95" i="1"/>
  <c r="S95" i="1"/>
  <c r="R95" i="1"/>
  <c r="Q95" i="1"/>
  <c r="P95" i="1"/>
  <c r="O95" i="1"/>
  <c r="N95" i="1"/>
  <c r="M95" i="1"/>
  <c r="L95" i="1"/>
  <c r="K95" i="1"/>
  <c r="J95" i="1"/>
  <c r="J59" i="8"/>
  <c r="J58" i="8"/>
  <c r="J57" i="8"/>
  <c r="W54" i="1"/>
  <c r="V54" i="1"/>
  <c r="U54" i="1"/>
  <c r="T54" i="1"/>
  <c r="S54" i="1"/>
  <c r="R54" i="1"/>
  <c r="Q54" i="1"/>
  <c r="P54" i="1"/>
  <c r="O54" i="1"/>
  <c r="N54" i="1"/>
  <c r="M54" i="1"/>
  <c r="L54" i="1"/>
  <c r="K54" i="1"/>
  <c r="J54" i="1"/>
  <c r="AH27" i="1"/>
  <c r="J164" i="8"/>
  <c r="C293" i="8"/>
  <c r="C309" i="8"/>
  <c r="C182" i="8"/>
  <c r="C212" i="8"/>
  <c r="C256" i="8"/>
  <c r="C282" i="8"/>
  <c r="J147" i="8"/>
  <c r="C213" i="8"/>
  <c r="C134" i="8"/>
  <c r="C113" i="8"/>
  <c r="C86" i="8"/>
  <c r="C266" i="8"/>
  <c r="J224" i="8"/>
  <c r="I205" i="8"/>
  <c r="I148" i="8" l="1"/>
  <c r="I150" i="8"/>
  <c r="I294" i="8"/>
  <c r="R113" i="8"/>
  <c r="I314" i="8"/>
  <c r="I218" i="8"/>
  <c r="R182" i="8"/>
  <c r="I188" i="8"/>
  <c r="I187" i="8"/>
  <c r="I125" i="8"/>
  <c r="C298" i="8"/>
  <c r="C292" i="8"/>
  <c r="C294" i="8"/>
  <c r="C284" i="8"/>
  <c r="R284" i="8" s="1"/>
  <c r="J281" i="8"/>
  <c r="C279" i="8"/>
  <c r="C271" i="8"/>
  <c r="C267" i="8"/>
  <c r="C265" i="8"/>
  <c r="C255" i="8"/>
  <c r="C257" i="8"/>
  <c r="C254" i="8"/>
  <c r="R254" i="8" s="1"/>
  <c r="C221" i="8"/>
  <c r="C211" i="8"/>
  <c r="C214" i="8"/>
  <c r="C208" i="8"/>
  <c r="C209" i="8"/>
  <c r="C190" i="8"/>
  <c r="I184" i="8"/>
  <c r="C156" i="8"/>
  <c r="C155" i="8"/>
  <c r="C147" i="8"/>
  <c r="R147" i="8" s="1"/>
  <c r="C137" i="8"/>
  <c r="C138" i="8"/>
  <c r="J133" i="8"/>
  <c r="C130" i="8"/>
  <c r="C129" i="8"/>
  <c r="C131" i="8"/>
  <c r="C118" i="8"/>
  <c r="C110" i="8"/>
  <c r="C89" i="8"/>
  <c r="C64" i="8"/>
  <c r="C311" i="8"/>
  <c r="I92" i="8"/>
  <c r="C73" i="8"/>
  <c r="J120" i="8"/>
  <c r="I169" i="8"/>
  <c r="I174" i="8"/>
  <c r="I158" i="8"/>
  <c r="I299" i="8"/>
  <c r="I72" i="8"/>
  <c r="I182" i="8"/>
  <c r="I185" i="8"/>
  <c r="I122" i="8"/>
  <c r="C87" i="8"/>
  <c r="I283" i="8"/>
  <c r="I190" i="8"/>
  <c r="I183" i="8"/>
  <c r="C88" i="8"/>
  <c r="C132" i="8"/>
  <c r="C136" i="8"/>
  <c r="I151" i="8"/>
  <c r="J208" i="8"/>
  <c r="J210" i="8"/>
  <c r="J211" i="8"/>
  <c r="J213" i="8"/>
  <c r="R213" i="8" s="1"/>
  <c r="C222" i="8"/>
  <c r="C223" i="8"/>
  <c r="R223" i="8" s="1"/>
  <c r="J264" i="8"/>
  <c r="J266" i="8"/>
  <c r="R266" i="8" s="1"/>
  <c r="C140" i="8"/>
  <c r="C69" i="8"/>
  <c r="J86" i="8"/>
  <c r="R86" i="8" s="1"/>
  <c r="C98" i="8"/>
  <c r="I119" i="8"/>
  <c r="I152" i="8"/>
  <c r="C191" i="8"/>
  <c r="R191" i="8" s="1"/>
  <c r="I200" i="8"/>
  <c r="C272" i="8"/>
  <c r="J310" i="8"/>
  <c r="I312" i="8"/>
  <c r="C164" i="8"/>
  <c r="R164" i="8" s="1"/>
  <c r="I149" i="8"/>
  <c r="H56" i="8"/>
  <c r="I62" i="8"/>
  <c r="I101" i="8"/>
  <c r="H202" i="8"/>
  <c r="H207" i="8"/>
  <c r="H217" i="8"/>
  <c r="H256" i="8"/>
  <c r="H258" i="8"/>
  <c r="H260" i="8"/>
  <c r="H278" i="8"/>
  <c r="H281" i="8"/>
  <c r="H310" i="8"/>
  <c r="G59" i="8"/>
  <c r="C70" i="8"/>
  <c r="I76" i="8"/>
  <c r="H93" i="8"/>
  <c r="H141" i="8"/>
  <c r="H161" i="8"/>
  <c r="I196" i="8"/>
  <c r="H200" i="8"/>
  <c r="I203" i="8"/>
  <c r="I207" i="8"/>
  <c r="H253" i="8"/>
  <c r="H262" i="8"/>
  <c r="H273" i="8"/>
  <c r="H297" i="8"/>
  <c r="C304" i="8"/>
  <c r="C258" i="8"/>
  <c r="I220" i="8"/>
  <c r="C116" i="8"/>
  <c r="C123" i="8"/>
  <c r="R123" i="8" s="1"/>
  <c r="J222" i="8"/>
  <c r="C79" i="8"/>
  <c r="H89" i="8"/>
  <c r="H110" i="8"/>
  <c r="I111" i="8"/>
  <c r="H118" i="8"/>
  <c r="H137" i="8"/>
  <c r="H138" i="8"/>
  <c r="C168" i="8"/>
  <c r="I176" i="8"/>
  <c r="H190" i="8"/>
  <c r="H214" i="8"/>
  <c r="H215" i="8"/>
  <c r="G231" i="8"/>
  <c r="C232" i="8"/>
  <c r="I235" i="8"/>
  <c r="I236" i="8"/>
  <c r="I246" i="8"/>
  <c r="H269" i="8"/>
  <c r="H284" i="8"/>
  <c r="H288" i="8"/>
  <c r="H292" i="8"/>
  <c r="G60" i="8"/>
  <c r="H94" i="8"/>
  <c r="C127" i="8"/>
  <c r="R127" i="8" s="1"/>
  <c r="C128" i="8"/>
  <c r="C135" i="8"/>
  <c r="R135" i="8" s="1"/>
  <c r="C196" i="8"/>
  <c r="H203" i="8"/>
  <c r="H218" i="8"/>
  <c r="C239" i="8"/>
  <c r="H243" i="8"/>
  <c r="H255" i="8"/>
  <c r="H257" i="8"/>
  <c r="H259" i="8"/>
  <c r="H263" i="8"/>
  <c r="H274" i="8"/>
  <c r="H280" i="8"/>
  <c r="H305" i="8"/>
  <c r="C280" i="8"/>
  <c r="H134" i="8"/>
  <c r="H142" i="8"/>
  <c r="C148" i="8"/>
  <c r="C192" i="8"/>
  <c r="H201" i="8"/>
  <c r="H226" i="8"/>
  <c r="H233" i="8"/>
  <c r="H242" i="8"/>
  <c r="H250" i="8"/>
  <c r="H251" i="8"/>
  <c r="H254" i="8"/>
  <c r="H293" i="8"/>
  <c r="H294" i="8"/>
  <c r="H296" i="8"/>
  <c r="C300" i="8"/>
  <c r="G314" i="8"/>
  <c r="L314" i="8" s="1"/>
  <c r="I112" i="8"/>
  <c r="J146" i="8"/>
  <c r="J110" i="8"/>
  <c r="C161" i="8"/>
  <c r="C59" i="8"/>
  <c r="R59" i="8" s="1"/>
  <c r="C273" i="8"/>
  <c r="J167" i="8"/>
  <c r="C274" i="8"/>
  <c r="C263" i="8"/>
  <c r="C238" i="8"/>
  <c r="J98" i="8"/>
  <c r="H61" i="8"/>
  <c r="H62" i="8"/>
  <c r="H73" i="8"/>
  <c r="H86" i="8"/>
  <c r="G101" i="8"/>
  <c r="I102" i="8"/>
  <c r="H105" i="8"/>
  <c r="H113" i="8"/>
  <c r="H129" i="8"/>
  <c r="H130" i="8"/>
  <c r="H157" i="8"/>
  <c r="I167" i="8"/>
  <c r="I170" i="8"/>
  <c r="I171" i="8"/>
  <c r="H208" i="8"/>
  <c r="H209" i="8"/>
  <c r="H210" i="8"/>
  <c r="H211" i="8"/>
  <c r="H213" i="8"/>
  <c r="C219" i="8"/>
  <c r="C220" i="8"/>
  <c r="H230" i="8"/>
  <c r="H261" i="8"/>
  <c r="H264" i="8"/>
  <c r="H265" i="8"/>
  <c r="H266" i="8"/>
  <c r="H267" i="8"/>
  <c r="H268" i="8"/>
  <c r="H271" i="8"/>
  <c r="H279" i="8"/>
  <c r="H282" i="8"/>
  <c r="H285" i="8"/>
  <c r="H287" i="8"/>
  <c r="H290" i="8"/>
  <c r="H298" i="8"/>
  <c r="H302" i="8"/>
  <c r="H306" i="8"/>
  <c r="H313" i="8"/>
  <c r="H309" i="8"/>
  <c r="H307" i="8"/>
  <c r="C56" i="8"/>
  <c r="J148" i="8"/>
  <c r="I198" i="8"/>
  <c r="I126" i="8"/>
  <c r="I238" i="8"/>
  <c r="I172" i="8"/>
  <c r="C203" i="8"/>
  <c r="I165" i="8"/>
  <c r="C201" i="8"/>
  <c r="R201" i="8" s="1"/>
  <c r="I173" i="8"/>
  <c r="C307" i="8"/>
  <c r="R307" i="8" s="1"/>
  <c r="I247" i="8"/>
  <c r="I180" i="8"/>
  <c r="I95" i="8"/>
  <c r="C231" i="8"/>
  <c r="C202" i="8"/>
  <c r="C142" i="8"/>
  <c r="I70" i="8"/>
  <c r="I157" i="8"/>
  <c r="J55" i="8"/>
  <c r="I81" i="8"/>
  <c r="J91" i="8"/>
  <c r="J109" i="8"/>
  <c r="C226" i="8"/>
  <c r="R226" i="8" s="1"/>
  <c r="J314" i="8"/>
  <c r="C262" i="8"/>
  <c r="I202" i="8"/>
  <c r="I75" i="8"/>
  <c r="J225" i="8"/>
  <c r="J186" i="8"/>
  <c r="C94" i="8"/>
  <c r="C313" i="8"/>
  <c r="C253" i="8"/>
  <c r="I71" i="8"/>
  <c r="I308" i="8"/>
  <c r="C230" i="8"/>
  <c r="R230" i="8" s="1"/>
  <c r="C207" i="8"/>
  <c r="R207" i="8" s="1"/>
  <c r="C200" i="8"/>
  <c r="C141" i="8"/>
  <c r="I117" i="8"/>
  <c r="I51" i="8"/>
  <c r="J313" i="8"/>
  <c r="R313" i="8" s="1"/>
  <c r="E68" i="10"/>
  <c r="I15" i="10"/>
  <c r="C68" i="10"/>
  <c r="E15" i="10"/>
  <c r="C15" i="10"/>
  <c r="J309" i="8"/>
  <c r="R309" i="8" s="1"/>
  <c r="C233" i="8"/>
  <c r="J242" i="8"/>
  <c r="C305" i="8"/>
  <c r="I296" i="8"/>
  <c r="J232" i="8"/>
  <c r="I242" i="8"/>
  <c r="J241" i="8"/>
  <c r="I269" i="8"/>
  <c r="J287" i="8"/>
  <c r="I295" i="8"/>
  <c r="C288" i="8"/>
  <c r="C287" i="8"/>
  <c r="C260" i="8"/>
  <c r="C261" i="8"/>
  <c r="R261" i="8" s="1"/>
  <c r="C259" i="8"/>
  <c r="C243" i="8"/>
  <c r="C251" i="8"/>
  <c r="C250" i="8"/>
  <c r="C278" i="8"/>
  <c r="C296" i="8"/>
  <c r="C297" i="8"/>
  <c r="I305" i="8"/>
  <c r="C306" i="8"/>
  <c r="C302" i="8"/>
  <c r="J288" i="8"/>
  <c r="I270" i="8"/>
  <c r="J253" i="8"/>
  <c r="J199" i="8"/>
  <c r="I189" i="8"/>
  <c r="I181" i="8"/>
  <c r="I154" i="8"/>
  <c r="I107" i="8"/>
  <c r="I61" i="8"/>
  <c r="I313" i="8"/>
  <c r="I311" i="8"/>
  <c r="I310" i="8"/>
  <c r="J308" i="8"/>
  <c r="I307" i="8"/>
  <c r="I306" i="8"/>
  <c r="I302" i="8"/>
  <c r="I298" i="8"/>
  <c r="I292" i="8"/>
  <c r="I289" i="8"/>
  <c r="I297" i="8"/>
  <c r="I290" i="8"/>
  <c r="I286" i="8"/>
  <c r="I282" i="8"/>
  <c r="I281" i="8"/>
  <c r="I278" i="8"/>
  <c r="I276" i="8"/>
  <c r="I273" i="8"/>
  <c r="J270" i="8"/>
  <c r="I268" i="8"/>
  <c r="I266" i="8"/>
  <c r="I265" i="8"/>
  <c r="I264" i="8"/>
  <c r="I262" i="8"/>
  <c r="J259" i="8"/>
  <c r="I261" i="8"/>
  <c r="I260" i="8"/>
  <c r="I259" i="8"/>
  <c r="I257" i="8"/>
  <c r="I256" i="8"/>
  <c r="I255" i="8"/>
  <c r="I244" i="8"/>
  <c r="I251" i="8"/>
  <c r="I250" i="8"/>
  <c r="I249" i="8"/>
  <c r="J248" i="8"/>
  <c r="I245" i="8"/>
  <c r="I243" i="8"/>
  <c r="J231" i="8"/>
  <c r="I234" i="8"/>
  <c r="I233" i="8"/>
  <c r="I232" i="8"/>
  <c r="I231" i="8"/>
  <c r="I230" i="8"/>
  <c r="I229" i="8"/>
  <c r="J229" i="8"/>
  <c r="I228" i="8"/>
  <c r="I225" i="8"/>
  <c r="I224" i="8"/>
  <c r="I223" i="8"/>
  <c r="I222" i="8"/>
  <c r="J214" i="8"/>
  <c r="I210" i="8"/>
  <c r="J216" i="8"/>
  <c r="I216" i="8"/>
  <c r="I215" i="8"/>
  <c r="I214" i="8"/>
  <c r="I213" i="8"/>
  <c r="I212" i="8"/>
  <c r="I209" i="8"/>
  <c r="J206" i="8"/>
  <c r="I204" i="8"/>
  <c r="I201" i="8"/>
  <c r="I193" i="8"/>
  <c r="I195" i="8"/>
  <c r="I194" i="8"/>
  <c r="J194" i="8"/>
  <c r="J192" i="8"/>
  <c r="I192" i="8"/>
  <c r="J189" i="8"/>
  <c r="J187" i="8"/>
  <c r="J183" i="8"/>
  <c r="I164" i="8"/>
  <c r="J171" i="8"/>
  <c r="J170" i="8"/>
  <c r="I166" i="8"/>
  <c r="I163" i="8"/>
  <c r="I160" i="8"/>
  <c r="I161" i="8"/>
  <c r="I159" i="8"/>
  <c r="J153" i="8"/>
  <c r="I147" i="8"/>
  <c r="I143" i="8"/>
  <c r="J140" i="8"/>
  <c r="I137" i="8"/>
  <c r="I136" i="8"/>
  <c r="I129" i="8"/>
  <c r="J122" i="8"/>
  <c r="I121" i="8"/>
  <c r="I118" i="8"/>
  <c r="J117" i="8"/>
  <c r="J116" i="8"/>
  <c r="I116" i="8"/>
  <c r="I114" i="8"/>
  <c r="J100" i="8"/>
  <c r="I100" i="8"/>
  <c r="I98" i="8"/>
  <c r="I96" i="8"/>
  <c r="I94" i="8"/>
  <c r="I93" i="8"/>
  <c r="J90" i="8"/>
  <c r="I88" i="8"/>
  <c r="I87" i="8"/>
  <c r="I86" i="8"/>
  <c r="I84" i="8"/>
  <c r="I83" i="8"/>
  <c r="I69" i="8"/>
  <c r="I68" i="8"/>
  <c r="I65" i="8"/>
  <c r="I60" i="8"/>
  <c r="I57" i="8"/>
  <c r="I55" i="8"/>
  <c r="I153" i="8"/>
  <c r="I63" i="8"/>
  <c r="J63" i="8"/>
  <c r="C66" i="8"/>
  <c r="R66" i="8" s="1"/>
  <c r="H66" i="8"/>
  <c r="J69" i="8"/>
  <c r="J70" i="8"/>
  <c r="J71" i="8"/>
  <c r="H74" i="8"/>
  <c r="H78" i="8"/>
  <c r="H80" i="8"/>
  <c r="C80" i="8"/>
  <c r="H85" i="8"/>
  <c r="H95" i="8"/>
  <c r="I103" i="8"/>
  <c r="H107" i="8"/>
  <c r="C112" i="8"/>
  <c r="H112" i="8"/>
  <c r="H122" i="8"/>
  <c r="C122" i="8"/>
  <c r="C165" i="8"/>
  <c r="R165" i="8" s="1"/>
  <c r="H165" i="8"/>
  <c r="H167" i="8"/>
  <c r="C167" i="8"/>
  <c r="C169" i="8"/>
  <c r="R169" i="8" s="1"/>
  <c r="N169" i="8" s="1"/>
  <c r="H169" i="8"/>
  <c r="C173" i="8"/>
  <c r="R173" i="8" s="1"/>
  <c r="H173" i="8"/>
  <c r="H175" i="8"/>
  <c r="C175" i="8"/>
  <c r="C177" i="8"/>
  <c r="H177" i="8"/>
  <c r="H179" i="8"/>
  <c r="H182" i="8"/>
  <c r="C184" i="8"/>
  <c r="H184" i="8"/>
  <c r="C186" i="8"/>
  <c r="H186" i="8"/>
  <c r="I211" i="8"/>
  <c r="H221" i="8"/>
  <c r="J237" i="8"/>
  <c r="H272" i="8"/>
  <c r="H277" i="8"/>
  <c r="H303" i="8"/>
  <c r="C303" i="8"/>
  <c r="J132" i="8"/>
  <c r="I304" i="8"/>
  <c r="J94" i="8"/>
  <c r="H65" i="8"/>
  <c r="C65" i="8"/>
  <c r="R65" i="8" s="1"/>
  <c r="H69" i="8"/>
  <c r="H72" i="8"/>
  <c r="C72" i="8"/>
  <c r="H77" i="8"/>
  <c r="H84" i="8"/>
  <c r="C84" i="8"/>
  <c r="R84" i="8" s="1"/>
  <c r="J87" i="8"/>
  <c r="H121" i="8"/>
  <c r="C121" i="8"/>
  <c r="C126" i="8"/>
  <c r="H126" i="8"/>
  <c r="J196" i="8"/>
  <c r="H198" i="8"/>
  <c r="C198" i="8"/>
  <c r="H199" i="8"/>
  <c r="C199" i="8"/>
  <c r="C229" i="8"/>
  <c r="H229" i="8"/>
  <c r="C235" i="8"/>
  <c r="H235" i="8"/>
  <c r="H237" i="8"/>
  <c r="H239" i="8"/>
  <c r="H245" i="8"/>
  <c r="H247" i="8"/>
  <c r="H248" i="8"/>
  <c r="C275" i="8"/>
  <c r="R275" i="8" s="1"/>
  <c r="H275" i="8"/>
  <c r="H283" i="8"/>
  <c r="C85" i="8"/>
  <c r="R85" i="8" s="1"/>
  <c r="J204" i="8"/>
  <c r="R204" i="8" s="1"/>
  <c r="J217" i="8"/>
  <c r="C95" i="8"/>
  <c r="I252" i="8"/>
  <c r="C283" i="8"/>
  <c r="J260" i="8"/>
  <c r="J75" i="8"/>
  <c r="C76" i="8"/>
  <c r="H76" i="8"/>
  <c r="H115" i="8"/>
  <c r="C115" i="8"/>
  <c r="H116" i="8"/>
  <c r="C120" i="8"/>
  <c r="H120" i="8"/>
  <c r="I139" i="8"/>
  <c r="I141" i="8"/>
  <c r="I145" i="8"/>
  <c r="J151" i="8"/>
  <c r="H160" i="8"/>
  <c r="C162" i="8"/>
  <c r="H162" i="8"/>
  <c r="I191" i="8"/>
  <c r="C195" i="8"/>
  <c r="R195" i="8" s="1"/>
  <c r="H195" i="8"/>
  <c r="H196" i="8"/>
  <c r="C197" i="8"/>
  <c r="H197" i="8"/>
  <c r="J203" i="8"/>
  <c r="H204" i="8"/>
  <c r="J209" i="8"/>
  <c r="C227" i="8"/>
  <c r="R227" i="8" s="1"/>
  <c r="C228" i="8"/>
  <c r="H228" i="8"/>
  <c r="J73" i="8"/>
  <c r="J77" i="8"/>
  <c r="H79" i="8"/>
  <c r="C81" i="8"/>
  <c r="R81" i="8" s="1"/>
  <c r="N81" i="8" s="1"/>
  <c r="H81" i="8"/>
  <c r="I91" i="8"/>
  <c r="J93" i="8"/>
  <c r="C102" i="8"/>
  <c r="R102" i="8" s="1"/>
  <c r="H102" i="8"/>
  <c r="H106" i="8"/>
  <c r="C106" i="8"/>
  <c r="I108" i="8"/>
  <c r="J121" i="8"/>
  <c r="J130" i="8"/>
  <c r="J137" i="8"/>
  <c r="J138" i="8"/>
  <c r="C166" i="8"/>
  <c r="R166" i="8" s="1"/>
  <c r="H166" i="8"/>
  <c r="H168" i="8"/>
  <c r="C170" i="8"/>
  <c r="H170" i="8"/>
  <c r="H171" i="8"/>
  <c r="C172" i="8"/>
  <c r="H174" i="8"/>
  <c r="C174" i="8"/>
  <c r="C176" i="8"/>
  <c r="H176" i="8"/>
  <c r="H178" i="8"/>
  <c r="C178" i="8"/>
  <c r="H180" i="8"/>
  <c r="H181" i="8"/>
  <c r="H183" i="8"/>
  <c r="C183" i="8"/>
  <c r="C185" i="8"/>
  <c r="H185" i="8"/>
  <c r="H187" i="8"/>
  <c r="C187" i="8"/>
  <c r="J190" i="8"/>
  <c r="H220" i="8"/>
  <c r="H240" i="8"/>
  <c r="J245" i="8"/>
  <c r="J247" i="8"/>
  <c r="H276" i="8"/>
  <c r="C276" i="8"/>
  <c r="J283" i="8"/>
  <c r="I291" i="8"/>
  <c r="C299" i="8"/>
  <c r="H299" i="8"/>
  <c r="I300" i="8"/>
  <c r="H308" i="8"/>
  <c r="C308" i="8"/>
  <c r="C180" i="8"/>
  <c r="R180" i="8" s="1"/>
  <c r="C63" i="8"/>
  <c r="H63" i="8"/>
  <c r="J64" i="8"/>
  <c r="I66" i="8"/>
  <c r="J68" i="8"/>
  <c r="H70" i="8"/>
  <c r="J76" i="8"/>
  <c r="J88" i="8"/>
  <c r="H125" i="8"/>
  <c r="J129" i="8"/>
  <c r="C163" i="8"/>
  <c r="H163" i="8"/>
  <c r="C193" i="8"/>
  <c r="R193" i="8" s="1"/>
  <c r="N193" i="8" s="1"/>
  <c r="H193" i="8"/>
  <c r="H205" i="8"/>
  <c r="J228" i="8"/>
  <c r="C236" i="8"/>
  <c r="H236" i="8"/>
  <c r="H238" i="8"/>
  <c r="C244" i="8"/>
  <c r="H246" i="8"/>
  <c r="H249" i="8"/>
  <c r="C249" i="8"/>
  <c r="J263" i="8"/>
  <c r="J274" i="8"/>
  <c r="I277" i="8"/>
  <c r="J62" i="8"/>
  <c r="J136" i="8"/>
  <c r="I82" i="8"/>
  <c r="C62" i="8"/>
  <c r="C125" i="8"/>
  <c r="R125" i="8" s="1"/>
  <c r="J160" i="8"/>
  <c r="C237" i="8"/>
  <c r="J262" i="8"/>
  <c r="J257" i="8"/>
  <c r="J246" i="8"/>
  <c r="J162" i="8"/>
  <c r="C171" i="8"/>
  <c r="J244" i="8"/>
  <c r="J74" i="8"/>
  <c r="H75" i="8"/>
  <c r="C75" i="8"/>
  <c r="H90" i="8"/>
  <c r="C90" i="8"/>
  <c r="C91" i="8"/>
  <c r="H91" i="8"/>
  <c r="H96" i="8"/>
  <c r="H97" i="8"/>
  <c r="C97" i="8"/>
  <c r="R97" i="8" s="1"/>
  <c r="H98" i="8"/>
  <c r="C99" i="8"/>
  <c r="H99" i="8"/>
  <c r="H103" i="8"/>
  <c r="C103" i="8"/>
  <c r="I104" i="8"/>
  <c r="H108" i="8"/>
  <c r="C108" i="8"/>
  <c r="C109" i="8"/>
  <c r="H109" i="8"/>
  <c r="I115" i="8"/>
  <c r="C119" i="8"/>
  <c r="H119" i="8"/>
  <c r="I120" i="8"/>
  <c r="I133" i="8"/>
  <c r="I134" i="8"/>
  <c r="I140" i="8"/>
  <c r="J143" i="8"/>
  <c r="J144" i="8"/>
  <c r="H148" i="8"/>
  <c r="C149" i="8"/>
  <c r="H149" i="8"/>
  <c r="H150" i="8"/>
  <c r="C151" i="8"/>
  <c r="H151" i="8"/>
  <c r="C152" i="8"/>
  <c r="H152" i="8"/>
  <c r="J156" i="8"/>
  <c r="H158" i="8"/>
  <c r="C159" i="8"/>
  <c r="H159" i="8"/>
  <c r="J168" i="8"/>
  <c r="J172" i="8"/>
  <c r="J175" i="8"/>
  <c r="J178" i="8"/>
  <c r="J179" i="8"/>
  <c r="J181" i="8"/>
  <c r="J185" i="8"/>
  <c r="J188" i="8"/>
  <c r="J220" i="8"/>
  <c r="H222" i="8"/>
  <c r="H223" i="8"/>
  <c r="C224" i="8"/>
  <c r="R224" i="8" s="1"/>
  <c r="N224" i="8" s="1"/>
  <c r="H224" i="8"/>
  <c r="G64" i="8"/>
  <c r="C68" i="8"/>
  <c r="H68" i="8"/>
  <c r="C71" i="8"/>
  <c r="H71" i="8"/>
  <c r="C83" i="8"/>
  <c r="R83" i="8" s="1"/>
  <c r="H83" i="8"/>
  <c r="H87" i="8"/>
  <c r="C111" i="8"/>
  <c r="H111" i="8"/>
  <c r="H124" i="8"/>
  <c r="H131" i="8"/>
  <c r="H132" i="8"/>
  <c r="H135" i="8"/>
  <c r="C139" i="8"/>
  <c r="R139" i="8" s="1"/>
  <c r="H139" i="8"/>
  <c r="C143" i="8"/>
  <c r="H143" i="8"/>
  <c r="C144" i="8"/>
  <c r="H144" i="8"/>
  <c r="C146" i="8"/>
  <c r="H146" i="8"/>
  <c r="H147" i="8"/>
  <c r="C153" i="8"/>
  <c r="H153" i="8"/>
  <c r="C154" i="8"/>
  <c r="H154" i="8"/>
  <c r="H155" i="8"/>
  <c r="H156" i="8"/>
  <c r="C188" i="8"/>
  <c r="H188" i="8"/>
  <c r="C189" i="8"/>
  <c r="H189" i="8"/>
  <c r="H191" i="8"/>
  <c r="I226" i="8"/>
  <c r="H232" i="8"/>
  <c r="C234" i="8"/>
  <c r="H234" i="8"/>
  <c r="H311" i="8"/>
  <c r="C67" i="8"/>
  <c r="H67" i="8"/>
  <c r="C82" i="8"/>
  <c r="R82" i="8" s="1"/>
  <c r="H82" i="8"/>
  <c r="H88" i="8"/>
  <c r="C92" i="8"/>
  <c r="H92" i="8"/>
  <c r="G100" i="8"/>
  <c r="H104" i="8"/>
  <c r="C114" i="8"/>
  <c r="H114" i="8"/>
  <c r="C117" i="8"/>
  <c r="H117" i="8"/>
  <c r="H123" i="8"/>
  <c r="H127" i="8"/>
  <c r="H128" i="8"/>
  <c r="C133" i="8"/>
  <c r="H133" i="8"/>
  <c r="H140" i="8"/>
  <c r="C145" i="8"/>
  <c r="H145" i="8"/>
  <c r="H164" i="8"/>
  <c r="H192" i="8"/>
  <c r="H216" i="8"/>
  <c r="C225" i="8"/>
  <c r="H225" i="8"/>
  <c r="C241" i="8"/>
  <c r="H241" i="8"/>
  <c r="I263" i="8"/>
  <c r="C291" i="8"/>
  <c r="H291" i="8"/>
  <c r="H300" i="8"/>
  <c r="H304" i="8"/>
  <c r="C295" i="8"/>
  <c r="H295" i="8"/>
  <c r="C194" i="8"/>
  <c r="H194" i="8"/>
  <c r="C206" i="8"/>
  <c r="H206" i="8"/>
  <c r="C252" i="8"/>
  <c r="R252" i="8" s="1"/>
  <c r="H252" i="8"/>
  <c r="C270" i="8"/>
  <c r="H270" i="8"/>
  <c r="C286" i="8"/>
  <c r="R286" i="8" s="1"/>
  <c r="H286" i="8"/>
  <c r="C289" i="8"/>
  <c r="R289" i="8" s="1"/>
  <c r="N289" i="8" s="1"/>
  <c r="C301" i="8"/>
  <c r="H301" i="8"/>
  <c r="C312" i="8"/>
  <c r="R312" i="8" s="1"/>
  <c r="N312" i="8" s="1"/>
  <c r="H312" i="8"/>
  <c r="G87" i="8"/>
  <c r="G95" i="8"/>
  <c r="G99" i="8"/>
  <c r="G113" i="8"/>
  <c r="G117" i="8"/>
  <c r="G121" i="8"/>
  <c r="G125" i="8"/>
  <c r="L125" i="8" s="1"/>
  <c r="G133" i="8"/>
  <c r="G137" i="8"/>
  <c r="G141" i="8"/>
  <c r="G145" i="8"/>
  <c r="G153" i="8"/>
  <c r="G157" i="8"/>
  <c r="G161" i="8"/>
  <c r="G165" i="8"/>
  <c r="G169" i="8"/>
  <c r="G173" i="8"/>
  <c r="G175" i="8"/>
  <c r="G179" i="8"/>
  <c r="G189" i="8"/>
  <c r="G193" i="8"/>
  <c r="G197" i="8"/>
  <c r="G201" i="8"/>
  <c r="G205" i="8"/>
  <c r="L205" i="8" s="1"/>
  <c r="G213" i="8"/>
  <c r="G225" i="8"/>
  <c r="G229" i="8"/>
  <c r="G235" i="8"/>
  <c r="G237" i="8"/>
  <c r="G241" i="8"/>
  <c r="G247" i="8"/>
  <c r="G251" i="8"/>
  <c r="G255" i="8"/>
  <c r="G259" i="8"/>
  <c r="G263" i="8"/>
  <c r="G267" i="8"/>
  <c r="G271" i="8"/>
  <c r="G275" i="8"/>
  <c r="G279" i="8"/>
  <c r="G283" i="8"/>
  <c r="G287" i="8"/>
  <c r="G291" i="8"/>
  <c r="G303" i="8"/>
  <c r="G313" i="8"/>
  <c r="C54" i="8"/>
  <c r="H54" i="8"/>
  <c r="G96" i="8"/>
  <c r="G98" i="8"/>
  <c r="G116" i="8"/>
  <c r="G118" i="8"/>
  <c r="G122" i="8"/>
  <c r="G132" i="8"/>
  <c r="G136" i="8"/>
  <c r="G140" i="8"/>
  <c r="G146" i="8"/>
  <c r="G148" i="8"/>
  <c r="L148" i="8" s="1"/>
  <c r="G154" i="8"/>
  <c r="G156" i="8"/>
  <c r="G158" i="8"/>
  <c r="G160" i="8"/>
  <c r="G162" i="8"/>
  <c r="L162" i="8" s="1"/>
  <c r="G164" i="8"/>
  <c r="G166" i="8"/>
  <c r="G170" i="8"/>
  <c r="G172" i="8"/>
  <c r="G178" i="8"/>
  <c r="G180" i="8"/>
  <c r="G188" i="8"/>
  <c r="G190" i="8"/>
  <c r="G192" i="8"/>
  <c r="G196" i="8"/>
  <c r="G198" i="8"/>
  <c r="G202" i="8"/>
  <c r="G204" i="8"/>
  <c r="G206" i="8"/>
  <c r="G208" i="8"/>
  <c r="G210" i="8"/>
  <c r="G212" i="8"/>
  <c r="G216" i="8"/>
  <c r="G218" i="8"/>
  <c r="L218" i="8" s="1"/>
  <c r="G220" i="8"/>
  <c r="G224" i="8"/>
  <c r="G226" i="8"/>
  <c r="G228" i="8"/>
  <c r="G230" i="8"/>
  <c r="G236" i="8"/>
  <c r="G240" i="8"/>
  <c r="G242" i="8"/>
  <c r="G244" i="8"/>
  <c r="G246" i="8"/>
  <c r="G248" i="8"/>
  <c r="G250" i="8"/>
  <c r="G254" i="8"/>
  <c r="G256" i="8"/>
  <c r="G258" i="8"/>
  <c r="G260" i="8"/>
  <c r="G266" i="8"/>
  <c r="G270" i="8"/>
  <c r="G272" i="8"/>
  <c r="G274" i="8"/>
  <c r="G276" i="8"/>
  <c r="G278" i="8"/>
  <c r="G280" i="8"/>
  <c r="G282" i="8"/>
  <c r="G284" i="8"/>
  <c r="G286" i="8"/>
  <c r="G288" i="8"/>
  <c r="G290" i="8"/>
  <c r="G292" i="8"/>
  <c r="G294" i="8"/>
  <c r="L294" i="8" s="1"/>
  <c r="G296" i="8"/>
  <c r="G302" i="8"/>
  <c r="G306" i="8"/>
  <c r="G310" i="8"/>
  <c r="G312" i="8"/>
  <c r="G75" i="8"/>
  <c r="G127" i="8"/>
  <c r="G131" i="8"/>
  <c r="G143" i="8"/>
  <c r="G159" i="8"/>
  <c r="G163" i="8"/>
  <c r="G167" i="8"/>
  <c r="G171" i="8"/>
  <c r="G177" i="8"/>
  <c r="G187" i="8"/>
  <c r="G191" i="8"/>
  <c r="G195" i="8"/>
  <c r="G203" i="8"/>
  <c r="G211" i="8"/>
  <c r="G215" i="8"/>
  <c r="G219" i="8"/>
  <c r="G223" i="8"/>
  <c r="G227" i="8"/>
  <c r="G239" i="8"/>
  <c r="G243" i="8"/>
  <c r="G245" i="8"/>
  <c r="G249" i="8"/>
  <c r="G253" i="8"/>
  <c r="G257" i="8"/>
  <c r="G261" i="8"/>
  <c r="G265" i="8"/>
  <c r="G269" i="8"/>
  <c r="G273" i="8"/>
  <c r="G277" i="8"/>
  <c r="G281" i="8"/>
  <c r="G285" i="8"/>
  <c r="G289" i="8"/>
  <c r="G293" i="8"/>
  <c r="G297" i="8"/>
  <c r="G309" i="8"/>
  <c r="C53" i="8"/>
  <c r="H53" i="8"/>
  <c r="C60" i="8"/>
  <c r="C61" i="8"/>
  <c r="I59" i="8"/>
  <c r="C58" i="8"/>
  <c r="R58" i="8" s="1"/>
  <c r="C57" i="8"/>
  <c r="R57" i="8" s="1"/>
  <c r="H57" i="8"/>
  <c r="J56" i="8"/>
  <c r="C55" i="8"/>
  <c r="G55" i="8"/>
  <c r="C52" i="8"/>
  <c r="J51" i="8"/>
  <c r="C50" i="8"/>
  <c r="H315" i="8"/>
  <c r="I52" i="8"/>
  <c r="J53" i="8"/>
  <c r="C51" i="8"/>
  <c r="J50" i="8"/>
  <c r="C315" i="8"/>
  <c r="R315" i="8" s="1"/>
  <c r="J278" i="8"/>
  <c r="J279" i="8"/>
  <c r="J280" i="8"/>
  <c r="I284" i="8"/>
  <c r="I274" i="8"/>
  <c r="I275" i="8"/>
  <c r="C277" i="8"/>
  <c r="J293" i="8"/>
  <c r="R293" i="8" s="1"/>
  <c r="J294" i="8"/>
  <c r="J295" i="8"/>
  <c r="J296" i="8"/>
  <c r="J297" i="8"/>
  <c r="J298" i="8"/>
  <c r="J299" i="8"/>
  <c r="J301" i="8"/>
  <c r="J302" i="8"/>
  <c r="J303" i="8"/>
  <c r="J304" i="8"/>
  <c r="J305" i="8"/>
  <c r="J306" i="8"/>
  <c r="I315" i="8"/>
  <c r="J271" i="8"/>
  <c r="J272" i="8"/>
  <c r="J273" i="8"/>
  <c r="I285" i="8"/>
  <c r="I288" i="8"/>
  <c r="C290" i="8"/>
  <c r="R290" i="8" s="1"/>
  <c r="J124" i="8"/>
  <c r="I142" i="8"/>
  <c r="C150" i="8"/>
  <c r="I199" i="8"/>
  <c r="I208" i="8"/>
  <c r="C210" i="8"/>
  <c r="C215" i="8"/>
  <c r="R215" i="8" s="1"/>
  <c r="C216" i="8"/>
  <c r="C217" i="8"/>
  <c r="C218" i="8"/>
  <c r="J233" i="8"/>
  <c r="J235" i="8"/>
  <c r="C240" i="8"/>
  <c r="R240" i="8" s="1"/>
  <c r="C242" i="8"/>
  <c r="C245" i="8"/>
  <c r="C246" i="8"/>
  <c r="C247" i="8"/>
  <c r="C248" i="8"/>
  <c r="J250" i="8"/>
  <c r="J251" i="8"/>
  <c r="C268" i="8"/>
  <c r="C269" i="8"/>
  <c r="J285" i="8"/>
  <c r="R285" i="8" s="1"/>
  <c r="J52" i="8"/>
  <c r="I54" i="8"/>
  <c r="I58" i="8"/>
  <c r="J72" i="8"/>
  <c r="J89" i="8"/>
  <c r="J92" i="8"/>
  <c r="I124" i="8"/>
  <c r="J218" i="8"/>
  <c r="I253" i="8"/>
  <c r="I258" i="8"/>
  <c r="J268" i="8"/>
  <c r="J269" i="8"/>
  <c r="J277" i="8"/>
  <c r="I78" i="8"/>
  <c r="I80" i="8"/>
  <c r="I113" i="8"/>
  <c r="J119" i="8"/>
  <c r="I127" i="8"/>
  <c r="I146" i="8"/>
  <c r="C181" i="8"/>
  <c r="J212" i="8"/>
  <c r="R212" i="8" s="1"/>
  <c r="I227" i="8"/>
  <c r="I248" i="8"/>
  <c r="J311" i="8"/>
  <c r="I77" i="8"/>
  <c r="J80" i="8"/>
  <c r="I85" i="8"/>
  <c r="I90" i="8"/>
  <c r="J106" i="8"/>
  <c r="J114" i="8"/>
  <c r="I186" i="8"/>
  <c r="J200" i="8"/>
  <c r="I221" i="8"/>
  <c r="J150" i="8"/>
  <c r="J177" i="8"/>
  <c r="J256" i="8"/>
  <c r="R256" i="8" s="1"/>
  <c r="N256" i="8" s="1"/>
  <c r="I110" i="8"/>
  <c r="I109" i="8"/>
  <c r="I50" i="8"/>
  <c r="I64" i="8"/>
  <c r="I89" i="8"/>
  <c r="C93" i="8"/>
  <c r="C96" i="8"/>
  <c r="R96" i="8" s="1"/>
  <c r="N96" i="8" s="1"/>
  <c r="C100" i="8"/>
  <c r="I105" i="8"/>
  <c r="J118" i="8"/>
  <c r="I123" i="8"/>
  <c r="C124" i="8"/>
  <c r="J126" i="8"/>
  <c r="J255" i="8"/>
  <c r="C264" i="8"/>
  <c r="I272" i="8"/>
  <c r="I279" i="8"/>
  <c r="C281" i="8"/>
  <c r="J291" i="8"/>
  <c r="J292" i="8"/>
  <c r="C310" i="8"/>
  <c r="I53" i="8"/>
  <c r="J95" i="8"/>
  <c r="C101" i="8"/>
  <c r="C104" i="8"/>
  <c r="I106" i="8"/>
  <c r="J267" i="8"/>
  <c r="I271" i="8"/>
  <c r="J276" i="8"/>
  <c r="I280" i="8"/>
  <c r="I309" i="8"/>
  <c r="C314" i="8"/>
  <c r="I178" i="8"/>
  <c r="I254" i="8"/>
  <c r="C77" i="8"/>
  <c r="C78" i="8"/>
  <c r="R78" i="8" s="1"/>
  <c r="I79" i="8"/>
  <c r="I177" i="8"/>
  <c r="J300" i="8"/>
  <c r="J67" i="8"/>
  <c r="J157" i="8"/>
  <c r="J158" i="8"/>
  <c r="J159" i="8"/>
  <c r="C160" i="8"/>
  <c r="J176" i="8"/>
  <c r="I56" i="8"/>
  <c r="J60" i="8"/>
  <c r="J61" i="8"/>
  <c r="I67" i="8"/>
  <c r="J79" i="8"/>
  <c r="I97" i="8"/>
  <c r="I99" i="8"/>
  <c r="J101" i="8"/>
  <c r="J103" i="8"/>
  <c r="J104" i="8"/>
  <c r="C105" i="8"/>
  <c r="R105" i="8" s="1"/>
  <c r="C107" i="8"/>
  <c r="R107" i="8" s="1"/>
  <c r="J152" i="8"/>
  <c r="I155" i="8"/>
  <c r="I156" i="8"/>
  <c r="C157" i="8"/>
  <c r="C158" i="8"/>
  <c r="J115" i="8"/>
  <c r="I128" i="8"/>
  <c r="I130" i="8"/>
  <c r="I131" i="8"/>
  <c r="J134" i="8"/>
  <c r="R134" i="8" s="1"/>
  <c r="C205" i="8"/>
  <c r="R205" i="8" s="1"/>
  <c r="N205" i="8" s="1"/>
  <c r="J219" i="8"/>
  <c r="J234" i="8"/>
  <c r="J238" i="8"/>
  <c r="J239" i="8"/>
  <c r="I240" i="8"/>
  <c r="I241" i="8"/>
  <c r="J112" i="8"/>
  <c r="J128" i="8"/>
  <c r="J131" i="8"/>
  <c r="I132" i="8"/>
  <c r="J149" i="8"/>
  <c r="J161" i="8"/>
  <c r="C179" i="8"/>
  <c r="J202" i="8"/>
  <c r="I293" i="8"/>
  <c r="I144" i="8"/>
  <c r="J54" i="8"/>
  <c r="C74" i="8"/>
  <c r="J141" i="8"/>
  <c r="J154" i="8"/>
  <c r="J155" i="8"/>
  <c r="J163" i="8"/>
  <c r="I175" i="8"/>
  <c r="J197" i="8"/>
  <c r="J198" i="8"/>
  <c r="J249" i="8"/>
  <c r="I73" i="8"/>
  <c r="I74" i="8"/>
  <c r="J108" i="8"/>
  <c r="J111" i="8"/>
  <c r="J145" i="8"/>
  <c r="I168" i="8"/>
  <c r="J174" i="8"/>
  <c r="J184" i="8"/>
  <c r="J236" i="8"/>
  <c r="I239" i="8"/>
  <c r="J243" i="8"/>
  <c r="J265" i="8"/>
  <c r="J282" i="8"/>
  <c r="R282" i="8" s="1"/>
  <c r="N282" i="8" s="1"/>
  <c r="I287" i="8"/>
  <c r="I301" i="8"/>
  <c r="I303" i="8"/>
  <c r="J99" i="8"/>
  <c r="I219" i="8"/>
  <c r="J221" i="8"/>
  <c r="G15" i="10"/>
  <c r="I138" i="8"/>
  <c r="I197" i="8"/>
  <c r="I135" i="8"/>
  <c r="I237" i="8"/>
  <c r="J142" i="8"/>
  <c r="I179" i="8"/>
  <c r="I206" i="8"/>
  <c r="I217" i="8"/>
  <c r="J258" i="8"/>
  <c r="I267" i="8"/>
  <c r="R235" i="8" l="1"/>
  <c r="N235" i="8" s="1"/>
  <c r="R98" i="8"/>
  <c r="N165" i="8"/>
  <c r="N207" i="8"/>
  <c r="N252" i="8"/>
  <c r="N139" i="8"/>
  <c r="R268" i="8"/>
  <c r="N268" i="8" s="1"/>
  <c r="G128" i="8"/>
  <c r="G176" i="8"/>
  <c r="G151" i="8"/>
  <c r="G149" i="8"/>
  <c r="G138" i="8"/>
  <c r="L138" i="8" s="1"/>
  <c r="M138" i="8" s="1"/>
  <c r="G123" i="8"/>
  <c r="G111" i="8"/>
  <c r="G108" i="8"/>
  <c r="G107" i="8"/>
  <c r="L107" i="8" s="1"/>
  <c r="M107" i="8" s="1"/>
  <c r="G97" i="8"/>
  <c r="G83" i="8"/>
  <c r="G70" i="8"/>
  <c r="L70" i="8" s="1"/>
  <c r="M70" i="8" s="1"/>
  <c r="N113" i="8"/>
  <c r="O113" i="8" s="1"/>
  <c r="R104" i="8"/>
  <c r="N104" i="8" s="1"/>
  <c r="G104" i="8"/>
  <c r="G103" i="8"/>
  <c r="L103" i="8" s="1"/>
  <c r="M103" i="8" s="1"/>
  <c r="G85" i="8"/>
  <c r="L85" i="8" s="1"/>
  <c r="M85" i="8" s="1"/>
  <c r="G115" i="8"/>
  <c r="L115" i="8" s="1"/>
  <c r="M115" i="8" s="1"/>
  <c r="G129" i="8"/>
  <c r="L129" i="8" s="1"/>
  <c r="M129" i="8" s="1"/>
  <c r="AD204" i="1"/>
  <c r="N191" i="8"/>
  <c r="O191" i="8" s="1"/>
  <c r="N223" i="8"/>
  <c r="N213" i="8"/>
  <c r="F63" i="8"/>
  <c r="N240" i="8"/>
  <c r="O240" i="8" s="1"/>
  <c r="N147" i="8"/>
  <c r="H58" i="8"/>
  <c r="G58" i="8"/>
  <c r="G305" i="8"/>
  <c r="L305" i="8" s="1"/>
  <c r="M305" i="8" s="1"/>
  <c r="G299" i="8"/>
  <c r="L299" i="8" s="1"/>
  <c r="M299" i="8" s="1"/>
  <c r="G183" i="8"/>
  <c r="L183" i="8" s="1"/>
  <c r="M183" i="8" s="1"/>
  <c r="G185" i="8"/>
  <c r="L185" i="8" s="1"/>
  <c r="M185" i="8" s="1"/>
  <c r="G186" i="8"/>
  <c r="L186" i="8" s="1"/>
  <c r="M186" i="8" s="1"/>
  <c r="R184" i="8"/>
  <c r="N184" i="8" s="1"/>
  <c r="G181" i="8"/>
  <c r="L181" i="8" s="1"/>
  <c r="M181" i="8" s="1"/>
  <c r="R168" i="8"/>
  <c r="G78" i="8"/>
  <c r="L78" i="8" s="1"/>
  <c r="M78" i="8" s="1"/>
  <c r="G77" i="8"/>
  <c r="G182" i="8"/>
  <c r="L182" i="8" s="1"/>
  <c r="M182" i="8" s="1"/>
  <c r="G298" i="8"/>
  <c r="L298" i="8" s="1"/>
  <c r="M298" i="8" s="1"/>
  <c r="R299" i="8"/>
  <c r="N299" i="8" s="1"/>
  <c r="R296" i="8"/>
  <c r="R232" i="8"/>
  <c r="N232" i="8" s="1"/>
  <c r="R136" i="8"/>
  <c r="N136" i="8" s="1"/>
  <c r="O136" i="8" s="1"/>
  <c r="R119" i="8"/>
  <c r="N119" i="8" s="1"/>
  <c r="R111" i="8"/>
  <c r="N111" i="8" s="1"/>
  <c r="R263" i="8"/>
  <c r="N263" i="8" s="1"/>
  <c r="O263" i="8" s="1"/>
  <c r="R129" i="8"/>
  <c r="N129" i="8" s="1"/>
  <c r="R130" i="8"/>
  <c r="N130" i="8" s="1"/>
  <c r="R115" i="8"/>
  <c r="N115" i="8" s="1"/>
  <c r="R314" i="8"/>
  <c r="N314" i="8" s="1"/>
  <c r="O314" i="8" s="1"/>
  <c r="R292" i="8"/>
  <c r="R278" i="8"/>
  <c r="N278" i="8" s="1"/>
  <c r="O278" i="8" s="1"/>
  <c r="R269" i="8"/>
  <c r="N269" i="8" s="1"/>
  <c r="R243" i="8"/>
  <c r="N243" i="8" s="1"/>
  <c r="O243" i="8" s="1"/>
  <c r="R157" i="8"/>
  <c r="N157" i="8" s="1"/>
  <c r="O157" i="8" s="1"/>
  <c r="R156" i="8"/>
  <c r="N156" i="8" s="1"/>
  <c r="O156" i="8" s="1"/>
  <c r="R108" i="8"/>
  <c r="N108" i="8" s="1"/>
  <c r="R95" i="8"/>
  <c r="N95" i="8" s="1"/>
  <c r="O95" i="8" s="1"/>
  <c r="R99" i="8"/>
  <c r="N99" i="8" s="1"/>
  <c r="O99" i="8" s="1"/>
  <c r="R62" i="8"/>
  <c r="N62" i="8" s="1"/>
  <c r="AD81" i="1"/>
  <c r="N201" i="8"/>
  <c r="O201" i="8" s="1"/>
  <c r="R161" i="8"/>
  <c r="N161" i="8" s="1"/>
  <c r="O161" i="8" s="1"/>
  <c r="R152" i="8"/>
  <c r="N152" i="8" s="1"/>
  <c r="R300" i="8"/>
  <c r="N300" i="8" s="1"/>
  <c r="R271" i="8"/>
  <c r="N271" i="8" s="1"/>
  <c r="O271" i="8" s="1"/>
  <c r="R53" i="8"/>
  <c r="N53" i="8" s="1"/>
  <c r="R64" i="8"/>
  <c r="N64" i="8" s="1"/>
  <c r="O64" i="8" s="1"/>
  <c r="N180" i="8"/>
  <c r="O180" i="8" s="1"/>
  <c r="N125" i="8"/>
  <c r="O125" i="8" s="1"/>
  <c r="N102" i="8"/>
  <c r="N173" i="8"/>
  <c r="O173" i="8" s="1"/>
  <c r="R277" i="8"/>
  <c r="N277" i="8" s="1"/>
  <c r="O277" i="8" s="1"/>
  <c r="R71" i="8"/>
  <c r="N71" i="8" s="1"/>
  <c r="R91" i="8"/>
  <c r="N91" i="8" s="1"/>
  <c r="R112" i="8"/>
  <c r="N112" i="8" s="1"/>
  <c r="N134" i="8"/>
  <c r="R72" i="8"/>
  <c r="N72" i="8" s="1"/>
  <c r="N285" i="8"/>
  <c r="O285" i="8" s="1"/>
  <c r="N296" i="8"/>
  <c r="O296" i="8" s="1"/>
  <c r="R144" i="8"/>
  <c r="N144" i="8" s="1"/>
  <c r="R257" i="8"/>
  <c r="N257" i="8" s="1"/>
  <c r="O257" i="8" s="1"/>
  <c r="R137" i="8"/>
  <c r="N137" i="8" s="1"/>
  <c r="O137" i="8" s="1"/>
  <c r="N65" i="8"/>
  <c r="R140" i="8"/>
  <c r="N140" i="8" s="1"/>
  <c r="O140" i="8" s="1"/>
  <c r="N309" i="8"/>
  <c r="O309" i="8" s="1"/>
  <c r="N127" i="8"/>
  <c r="O127" i="8" s="1"/>
  <c r="R87" i="8"/>
  <c r="N87" i="8" s="1"/>
  <c r="O87" i="8" s="1"/>
  <c r="R52" i="8"/>
  <c r="N52" i="8" s="1"/>
  <c r="N98" i="8"/>
  <c r="O98" i="8" s="1"/>
  <c r="R236" i="8"/>
  <c r="N236" i="8" s="1"/>
  <c r="O236" i="8" s="1"/>
  <c r="R74" i="8"/>
  <c r="N74" i="8" s="1"/>
  <c r="R128" i="8"/>
  <c r="N128" i="8" s="1"/>
  <c r="O128" i="8" s="1"/>
  <c r="R219" i="8"/>
  <c r="N219" i="8" s="1"/>
  <c r="O219" i="8" s="1"/>
  <c r="N107" i="8"/>
  <c r="O107" i="8" s="1"/>
  <c r="R60" i="8"/>
  <c r="N60" i="8" s="1"/>
  <c r="O60" i="8" s="1"/>
  <c r="N315" i="8"/>
  <c r="R51" i="8"/>
  <c r="N51" i="8" s="1"/>
  <c r="L55" i="8"/>
  <c r="N85" i="8"/>
  <c r="N84" i="8"/>
  <c r="R80" i="8"/>
  <c r="N80" i="8" s="1"/>
  <c r="N66" i="8"/>
  <c r="N313" i="8"/>
  <c r="O313" i="8" s="1"/>
  <c r="N59" i="8"/>
  <c r="O59" i="8" s="1"/>
  <c r="R50" i="8"/>
  <c r="N50" i="8" s="1"/>
  <c r="R54" i="8"/>
  <c r="N54" i="8" s="1"/>
  <c r="N58" i="8"/>
  <c r="R63" i="8"/>
  <c r="N63" i="8" s="1"/>
  <c r="R55" i="8"/>
  <c r="N55" i="8" s="1"/>
  <c r="O55" i="8" s="1"/>
  <c r="N57" i="8"/>
  <c r="R56" i="8"/>
  <c r="N56" i="8" s="1"/>
  <c r="R61" i="8"/>
  <c r="N61" i="8" s="1"/>
  <c r="R67" i="8"/>
  <c r="N67" i="8" s="1"/>
  <c r="R70" i="8"/>
  <c r="N70" i="8" s="1"/>
  <c r="R68" i="8"/>
  <c r="N68" i="8" s="1"/>
  <c r="N78" i="8"/>
  <c r="G80" i="8"/>
  <c r="L80" i="8" s="1"/>
  <c r="M80" i="8" s="1"/>
  <c r="N86" i="8"/>
  <c r="N82" i="8"/>
  <c r="R89" i="8"/>
  <c r="N89" i="8" s="1"/>
  <c r="N97" i="8"/>
  <c r="R92" i="8"/>
  <c r="N92" i="8" s="1"/>
  <c r="G94" i="8"/>
  <c r="L94" i="8" s="1"/>
  <c r="M94" i="8" s="1"/>
  <c r="G92" i="8"/>
  <c r="R101" i="8"/>
  <c r="N101" i="8" s="1"/>
  <c r="O101" i="8" s="1"/>
  <c r="R106" i="8"/>
  <c r="N106" i="8" s="1"/>
  <c r="N105" i="8"/>
  <c r="G106" i="8"/>
  <c r="G105" i="8"/>
  <c r="L105" i="8" s="1"/>
  <c r="M105" i="8" s="1"/>
  <c r="G114" i="8"/>
  <c r="G112" i="8"/>
  <c r="G109" i="8"/>
  <c r="L109" i="8" s="1"/>
  <c r="M109" i="8" s="1"/>
  <c r="R114" i="8"/>
  <c r="N114" i="8" s="1"/>
  <c r="R116" i="8"/>
  <c r="N116" i="8" s="1"/>
  <c r="O116" i="8" s="1"/>
  <c r="N123" i="8"/>
  <c r="O123" i="8" s="1"/>
  <c r="R122" i="8"/>
  <c r="N122" i="8" s="1"/>
  <c r="O122" i="8" s="1"/>
  <c r="R118" i="8"/>
  <c r="N118" i="8" s="1"/>
  <c r="O118" i="8" s="1"/>
  <c r="G124" i="8"/>
  <c r="L124" i="8" s="1"/>
  <c r="M124" i="8" s="1"/>
  <c r="G135" i="8"/>
  <c r="L135" i="8" s="1"/>
  <c r="M135" i="8" s="1"/>
  <c r="G134" i="8"/>
  <c r="R131" i="8"/>
  <c r="N131" i="8" s="1"/>
  <c r="O131" i="8" s="1"/>
  <c r="G130" i="8"/>
  <c r="L130" i="8" s="1"/>
  <c r="M130" i="8" s="1"/>
  <c r="G139" i="8"/>
  <c r="O139" i="8" s="1"/>
  <c r="G144" i="8"/>
  <c r="L144" i="8" s="1"/>
  <c r="M144" i="8" s="1"/>
  <c r="R142" i="8"/>
  <c r="N142" i="8" s="1"/>
  <c r="R141" i="8"/>
  <c r="N141" i="8" s="1"/>
  <c r="O141" i="8" s="1"/>
  <c r="G142" i="8"/>
  <c r="L142" i="8" s="1"/>
  <c r="M142" i="8" s="1"/>
  <c r="R150" i="8"/>
  <c r="N150" i="8" s="1"/>
  <c r="G147" i="8"/>
  <c r="R145" i="8"/>
  <c r="N145" i="8" s="1"/>
  <c r="O145" i="8" s="1"/>
  <c r="G152" i="8"/>
  <c r="L152" i="8" s="1"/>
  <c r="M152" i="8" s="1"/>
  <c r="R153" i="8"/>
  <c r="N153" i="8" s="1"/>
  <c r="O153" i="8" s="1"/>
  <c r="G150" i="8"/>
  <c r="L150" i="8" s="1"/>
  <c r="M150" i="8" s="1"/>
  <c r="R154" i="8"/>
  <c r="N154" i="8" s="1"/>
  <c r="O154" i="8" s="1"/>
  <c r="G155" i="8"/>
  <c r="L155" i="8" s="1"/>
  <c r="M155" i="8" s="1"/>
  <c r="N168" i="8"/>
  <c r="N166" i="8"/>
  <c r="O166" i="8" s="1"/>
  <c r="N164" i="8"/>
  <c r="O164" i="8" s="1"/>
  <c r="R167" i="8"/>
  <c r="N167" i="8" s="1"/>
  <c r="O167" i="8" s="1"/>
  <c r="G168" i="8"/>
  <c r="L168" i="8" s="1"/>
  <c r="M168" i="8" s="1"/>
  <c r="R163" i="8"/>
  <c r="N163" i="8" s="1"/>
  <c r="O163" i="8" s="1"/>
  <c r="R176" i="8"/>
  <c r="N176" i="8" s="1"/>
  <c r="O176" i="8" s="1"/>
  <c r="R177" i="8"/>
  <c r="N177" i="8" s="1"/>
  <c r="O177" i="8" s="1"/>
  <c r="G174" i="8"/>
  <c r="L174" i="8" s="1"/>
  <c r="M174" i="8" s="1"/>
  <c r="R178" i="8"/>
  <c r="N178" i="8" s="1"/>
  <c r="O178" i="8" s="1"/>
  <c r="R172" i="8"/>
  <c r="N172" i="8" s="1"/>
  <c r="O172" i="8" s="1"/>
  <c r="N182" i="8"/>
  <c r="R187" i="8"/>
  <c r="N187" i="8" s="1"/>
  <c r="O187" i="8" s="1"/>
  <c r="R186" i="8"/>
  <c r="N186" i="8" s="1"/>
  <c r="O186" i="8" s="1"/>
  <c r="G184" i="8"/>
  <c r="L184" i="8" s="1"/>
  <c r="M184" i="8" s="1"/>
  <c r="R188" i="8"/>
  <c r="N188" i="8" s="1"/>
  <c r="O188" i="8" s="1"/>
  <c r="N195" i="8"/>
  <c r="O195" i="8" s="1"/>
  <c r="R194" i="8"/>
  <c r="N194" i="8" s="1"/>
  <c r="R197" i="8"/>
  <c r="N197" i="8" s="1"/>
  <c r="O197" i="8" s="1"/>
  <c r="G194" i="8"/>
  <c r="R192" i="8"/>
  <c r="N192" i="8" s="1"/>
  <c r="O192" i="8" s="1"/>
  <c r="R198" i="8"/>
  <c r="N198" i="8" s="1"/>
  <c r="O198" i="8" s="1"/>
  <c r="R196" i="8"/>
  <c r="N196" i="8" s="1"/>
  <c r="O196" i="8" s="1"/>
  <c r="N204" i="8"/>
  <c r="O204" i="8" s="1"/>
  <c r="R202" i="8"/>
  <c r="N202" i="8" s="1"/>
  <c r="O202" i="8" s="1"/>
  <c r="R200" i="8"/>
  <c r="N200" i="8" s="1"/>
  <c r="G199" i="8"/>
  <c r="L199" i="8" s="1"/>
  <c r="M199" i="8" s="1"/>
  <c r="O205" i="8"/>
  <c r="G207" i="8"/>
  <c r="G200" i="8"/>
  <c r="O200" i="8" s="1"/>
  <c r="R203" i="8"/>
  <c r="N203" i="8" s="1"/>
  <c r="O203" i="8" s="1"/>
  <c r="N215" i="8"/>
  <c r="O215" i="8" s="1"/>
  <c r="N212" i="8"/>
  <c r="O212" i="8" s="1"/>
  <c r="R209" i="8"/>
  <c r="N209" i="8" s="1"/>
  <c r="G214" i="8"/>
  <c r="L214" i="8" s="1"/>
  <c r="M214" i="8" s="1"/>
  <c r="G209" i="8"/>
  <c r="L209" i="8" s="1"/>
  <c r="M209" i="8" s="1"/>
  <c r="R211" i="8"/>
  <c r="N211" i="8" s="1"/>
  <c r="O211" i="8" s="1"/>
  <c r="R218" i="8"/>
  <c r="N218" i="8" s="1"/>
  <c r="O218" i="8" s="1"/>
  <c r="R220" i="8"/>
  <c r="N220" i="8" s="1"/>
  <c r="O220" i="8" s="1"/>
  <c r="G221" i="8"/>
  <c r="L221" i="8" s="1"/>
  <c r="M221" i="8" s="1"/>
  <c r="R225" i="8"/>
  <c r="N225" i="8" s="1"/>
  <c r="O225" i="8" s="1"/>
  <c r="R221" i="8"/>
  <c r="N221" i="8" s="1"/>
  <c r="G222" i="8"/>
  <c r="L222" i="8" s="1"/>
  <c r="M222" i="8" s="1"/>
  <c r="G217" i="8"/>
  <c r="L217" i="8" s="1"/>
  <c r="M217" i="8" s="1"/>
  <c r="N230" i="8"/>
  <c r="O230" i="8" s="1"/>
  <c r="N227" i="8"/>
  <c r="O227" i="8" s="1"/>
  <c r="N226" i="8"/>
  <c r="O226" i="8" s="1"/>
  <c r="H231" i="8"/>
  <c r="R228" i="8"/>
  <c r="N228" i="8" s="1"/>
  <c r="O228" i="8" s="1"/>
  <c r="R231" i="8"/>
  <c r="N231" i="8" s="1"/>
  <c r="O231" i="8" s="1"/>
  <c r="G233" i="8"/>
  <c r="L233" i="8" s="1"/>
  <c r="M233" i="8" s="1"/>
  <c r="R237" i="8"/>
  <c r="N237" i="8" s="1"/>
  <c r="O237" i="8" s="1"/>
  <c r="R239" i="8"/>
  <c r="N239" i="8" s="1"/>
  <c r="O239" i="8" s="1"/>
  <c r="R241" i="8"/>
  <c r="N241" i="8" s="1"/>
  <c r="O241" i="8" s="1"/>
  <c r="G238" i="8"/>
  <c r="L238" i="8" s="1"/>
  <c r="M238" i="8" s="1"/>
  <c r="R244" i="8"/>
  <c r="N244" i="8" s="1"/>
  <c r="O244" i="8" s="1"/>
  <c r="R245" i="8"/>
  <c r="N245" i="8" s="1"/>
  <c r="O245" i="8" s="1"/>
  <c r="R248" i="8"/>
  <c r="N248" i="8" s="1"/>
  <c r="O248" i="8" s="1"/>
  <c r="R249" i="8"/>
  <c r="N249" i="8" s="1"/>
  <c r="O249" i="8" s="1"/>
  <c r="G252" i="8"/>
  <c r="L252" i="8" s="1"/>
  <c r="M252" i="8" s="1"/>
  <c r="N261" i="8"/>
  <c r="O261" i="8" s="1"/>
  <c r="N254" i="8"/>
  <c r="O254" i="8" s="1"/>
  <c r="R259" i="8"/>
  <c r="N259" i="8" s="1"/>
  <c r="O259" i="8" s="1"/>
  <c r="R258" i="8"/>
  <c r="N258" i="8" s="1"/>
  <c r="O258" i="8" s="1"/>
  <c r="R255" i="8"/>
  <c r="N255" i="8" s="1"/>
  <c r="O255" i="8" s="1"/>
  <c r="R260" i="8"/>
  <c r="N260" i="8" s="1"/>
  <c r="O260" i="8" s="1"/>
  <c r="N266" i="8"/>
  <c r="O266" i="8" s="1"/>
  <c r="R270" i="8"/>
  <c r="N270" i="8" s="1"/>
  <c r="O270" i="8" s="1"/>
  <c r="R267" i="8"/>
  <c r="N267" i="8" s="1"/>
  <c r="O267" i="8" s="1"/>
  <c r="G264" i="8"/>
  <c r="L264" i="8" s="1"/>
  <c r="M264" i="8" s="1"/>
  <c r="G268" i="8"/>
  <c r="O268" i="8" s="1"/>
  <c r="N275" i="8"/>
  <c r="O275" i="8" s="1"/>
  <c r="R279" i="8"/>
  <c r="N279" i="8" s="1"/>
  <c r="O279" i="8" s="1"/>
  <c r="N286" i="8"/>
  <c r="O286" i="8" s="1"/>
  <c r="N284" i="8"/>
  <c r="O284" i="8" s="1"/>
  <c r="R283" i="8"/>
  <c r="N283" i="8" s="1"/>
  <c r="O283" i="8" s="1"/>
  <c r="R287" i="8"/>
  <c r="N287" i="8" s="1"/>
  <c r="O287" i="8" s="1"/>
  <c r="R281" i="8"/>
  <c r="N281" i="8" s="1"/>
  <c r="O281" i="8" s="1"/>
  <c r="R280" i="8"/>
  <c r="N280" i="8" s="1"/>
  <c r="O280" i="8" s="1"/>
  <c r="N293" i="8"/>
  <c r="O293" i="8" s="1"/>
  <c r="N292" i="8"/>
  <c r="O292" i="8" s="1"/>
  <c r="N290" i="8"/>
  <c r="O290" i="8" s="1"/>
  <c r="R294" i="8"/>
  <c r="N294" i="8" s="1"/>
  <c r="O294" i="8" s="1"/>
  <c r="R291" i="8"/>
  <c r="N291" i="8" s="1"/>
  <c r="O291" i="8" s="1"/>
  <c r="R295" i="8"/>
  <c r="N295" i="8" s="1"/>
  <c r="R301" i="8"/>
  <c r="N301" i="8" s="1"/>
  <c r="R306" i="8"/>
  <c r="N306" i="8" s="1"/>
  <c r="O306" i="8" s="1"/>
  <c r="R303" i="8"/>
  <c r="N303" i="8" s="1"/>
  <c r="O303" i="8" s="1"/>
  <c r="R311" i="8"/>
  <c r="N311" i="8" s="1"/>
  <c r="R310" i="8"/>
  <c r="N310" i="8" s="1"/>
  <c r="O310" i="8" s="1"/>
  <c r="N307" i="8"/>
  <c r="R308" i="8"/>
  <c r="N308" i="8" s="1"/>
  <c r="O312" i="8"/>
  <c r="L312" i="8"/>
  <c r="M312" i="8" s="1"/>
  <c r="L310" i="8"/>
  <c r="M310" i="8" s="1"/>
  <c r="L313" i="8"/>
  <c r="M313" i="8" s="1"/>
  <c r="L309" i="8"/>
  <c r="M309" i="8" s="1"/>
  <c r="L302" i="8"/>
  <c r="M302" i="8" s="1"/>
  <c r="R304" i="8"/>
  <c r="N304" i="8" s="1"/>
  <c r="L306" i="8"/>
  <c r="M306" i="8" s="1"/>
  <c r="L303" i="8"/>
  <c r="M303" i="8" s="1"/>
  <c r="R305" i="8"/>
  <c r="N305" i="8" s="1"/>
  <c r="R302" i="8"/>
  <c r="N302" i="8" s="1"/>
  <c r="O302" i="8" s="1"/>
  <c r="R298" i="8"/>
  <c r="N298" i="8" s="1"/>
  <c r="L291" i="8"/>
  <c r="M291" i="8" s="1"/>
  <c r="L297" i="8"/>
  <c r="M297" i="8" s="1"/>
  <c r="O289" i="8"/>
  <c r="L289" i="8"/>
  <c r="L296" i="8"/>
  <c r="M296" i="8" s="1"/>
  <c r="L293" i="8"/>
  <c r="M293" i="8" s="1"/>
  <c r="R297" i="8"/>
  <c r="N297" i="8" s="1"/>
  <c r="O297" i="8" s="1"/>
  <c r="L290" i="8"/>
  <c r="M290" i="8" s="1"/>
  <c r="L292" i="8"/>
  <c r="M292" i="8" s="1"/>
  <c r="L288" i="8"/>
  <c r="M288" i="8" s="1"/>
  <c r="O282" i="8"/>
  <c r="L282" i="8"/>
  <c r="M282" i="8" s="1"/>
  <c r="R288" i="8"/>
  <c r="N288" i="8" s="1"/>
  <c r="O288" i="8" s="1"/>
  <c r="L283" i="8"/>
  <c r="M283" i="8" s="1"/>
  <c r="L287" i="8"/>
  <c r="M287" i="8" s="1"/>
  <c r="L280" i="8"/>
  <c r="M280" i="8" s="1"/>
  <c r="L285" i="8"/>
  <c r="M285" i="8" s="1"/>
  <c r="L284" i="8"/>
  <c r="M284" i="8" s="1"/>
  <c r="L281" i="8"/>
  <c r="M281" i="8" s="1"/>
  <c r="L286" i="8"/>
  <c r="M286" i="8" s="1"/>
  <c r="L277" i="8"/>
  <c r="M277" i="8" s="1"/>
  <c r="L276" i="8"/>
  <c r="M276" i="8" s="1"/>
  <c r="L272" i="8"/>
  <c r="M272" i="8" s="1"/>
  <c r="L274" i="8"/>
  <c r="M274" i="8" s="1"/>
  <c r="R276" i="8"/>
  <c r="N276" i="8" s="1"/>
  <c r="O276" i="8" s="1"/>
  <c r="L279" i="8"/>
  <c r="M279" i="8" s="1"/>
  <c r="R272" i="8"/>
  <c r="N272" i="8" s="1"/>
  <c r="O272" i="8" s="1"/>
  <c r="R274" i="8"/>
  <c r="N274" i="8" s="1"/>
  <c r="O274" i="8" s="1"/>
  <c r="L273" i="8"/>
  <c r="M273" i="8" s="1"/>
  <c r="L278" i="8"/>
  <c r="M278" i="8" s="1"/>
  <c r="L271" i="8"/>
  <c r="M271" i="8" s="1"/>
  <c r="R273" i="8"/>
  <c r="N273" i="8" s="1"/>
  <c r="O273" i="8" s="1"/>
  <c r="L275" i="8"/>
  <c r="M275" i="8" s="1"/>
  <c r="G262" i="8"/>
  <c r="L262" i="8" s="1"/>
  <c r="M262" i="8" s="1"/>
  <c r="R265" i="8"/>
  <c r="N265" i="8" s="1"/>
  <c r="O265" i="8" s="1"/>
  <c r="L263" i="8"/>
  <c r="M263" i="8" s="1"/>
  <c r="L265" i="8"/>
  <c r="M265" i="8" s="1"/>
  <c r="L270" i="8"/>
  <c r="M270" i="8" s="1"/>
  <c r="R264" i="8"/>
  <c r="N264" i="8" s="1"/>
  <c r="R262" i="8"/>
  <c r="N262" i="8" s="1"/>
  <c r="L267" i="8"/>
  <c r="M267" i="8" s="1"/>
  <c r="L266" i="8"/>
  <c r="M266" i="8" s="1"/>
  <c r="O269" i="8"/>
  <c r="L269" i="8"/>
  <c r="M269" i="8" s="1"/>
  <c r="O256" i="8"/>
  <c r="L256" i="8"/>
  <c r="M256" i="8" s="1"/>
  <c r="R253" i="8"/>
  <c r="N253" i="8" s="1"/>
  <c r="O253" i="8" s="1"/>
  <c r="L257" i="8"/>
  <c r="M257" i="8" s="1"/>
  <c r="L253" i="8"/>
  <c r="M253" i="8" s="1"/>
  <c r="L255" i="8"/>
  <c r="M255" i="8" s="1"/>
  <c r="L259" i="8"/>
  <c r="M259" i="8" s="1"/>
  <c r="L261" i="8"/>
  <c r="M261" i="8" s="1"/>
  <c r="L254" i="8"/>
  <c r="M254" i="8" s="1"/>
  <c r="L258" i="8"/>
  <c r="M258" i="8" s="1"/>
  <c r="L260" i="8"/>
  <c r="M260" i="8" s="1"/>
  <c r="L246" i="8"/>
  <c r="M246" i="8" s="1"/>
  <c r="R250" i="8"/>
  <c r="N250" i="8" s="1"/>
  <c r="O250" i="8" s="1"/>
  <c r="R246" i="8"/>
  <c r="N246" i="8" s="1"/>
  <c r="O246" i="8" s="1"/>
  <c r="L251" i="8"/>
  <c r="M251" i="8" s="1"/>
  <c r="L244" i="8"/>
  <c r="L247" i="8"/>
  <c r="M247" i="8" s="1"/>
  <c r="L250" i="8"/>
  <c r="M250" i="8" s="1"/>
  <c r="L248" i="8"/>
  <c r="M248" i="8" s="1"/>
  <c r="R251" i="8"/>
  <c r="N251" i="8" s="1"/>
  <c r="O251" i="8" s="1"/>
  <c r="R247" i="8"/>
  <c r="N247" i="8" s="1"/>
  <c r="O247" i="8" s="1"/>
  <c r="L245" i="8"/>
  <c r="M245" i="8" s="1"/>
  <c r="L249" i="8"/>
  <c r="M249" i="8" s="1"/>
  <c r="L239" i="8"/>
  <c r="M239" i="8" s="1"/>
  <c r="L236" i="8"/>
  <c r="M236" i="8" s="1"/>
  <c r="L237" i="8"/>
  <c r="M237" i="8" s="1"/>
  <c r="L240" i="8"/>
  <c r="M240" i="8" s="1"/>
  <c r="L243" i="8"/>
  <c r="M243" i="8" s="1"/>
  <c r="L242" i="8"/>
  <c r="M242" i="8" s="1"/>
  <c r="R238" i="8"/>
  <c r="N238" i="8" s="1"/>
  <c r="O235" i="8"/>
  <c r="L235" i="8"/>
  <c r="M235" i="8" s="1"/>
  <c r="L241" i="8"/>
  <c r="M241" i="8" s="1"/>
  <c r="R242" i="8"/>
  <c r="N242" i="8" s="1"/>
  <c r="O242" i="8" s="1"/>
  <c r="L231" i="8"/>
  <c r="R234" i="8"/>
  <c r="N234" i="8" s="1"/>
  <c r="L228" i="8"/>
  <c r="M228" i="8" s="1"/>
  <c r="R229" i="8"/>
  <c r="N229" i="8" s="1"/>
  <c r="O229" i="8" s="1"/>
  <c r="L227" i="8"/>
  <c r="R233" i="8"/>
  <c r="N233" i="8" s="1"/>
  <c r="L226" i="8"/>
  <c r="M226" i="8" s="1"/>
  <c r="L229" i="8"/>
  <c r="M229" i="8" s="1"/>
  <c r="L230" i="8"/>
  <c r="M230" i="8" s="1"/>
  <c r="O224" i="8"/>
  <c r="L224" i="8"/>
  <c r="M224" i="8" s="1"/>
  <c r="L219" i="8"/>
  <c r="R217" i="8"/>
  <c r="N217" i="8" s="1"/>
  <c r="O223" i="8"/>
  <c r="L223" i="8"/>
  <c r="M223" i="8" s="1"/>
  <c r="L225" i="8"/>
  <c r="M225" i="8" s="1"/>
  <c r="R222" i="8"/>
  <c r="N222" i="8" s="1"/>
  <c r="L220" i="8"/>
  <c r="M220" i="8" s="1"/>
  <c r="O213" i="8"/>
  <c r="L213" i="8"/>
  <c r="M213" i="8" s="1"/>
  <c r="L216" i="8"/>
  <c r="M216" i="8" s="1"/>
  <c r="L210" i="8"/>
  <c r="M210" i="8" s="1"/>
  <c r="L208" i="8"/>
  <c r="M208" i="8" s="1"/>
  <c r="L215" i="8"/>
  <c r="M215" i="8" s="1"/>
  <c r="R214" i="8"/>
  <c r="N214" i="8" s="1"/>
  <c r="L211" i="8"/>
  <c r="M211" i="8" s="1"/>
  <c r="R216" i="8"/>
  <c r="N216" i="8" s="1"/>
  <c r="O216" i="8" s="1"/>
  <c r="R208" i="8"/>
  <c r="N208" i="8" s="1"/>
  <c r="O208" i="8" s="1"/>
  <c r="L212" i="8"/>
  <c r="R210" i="8"/>
  <c r="N210" i="8" s="1"/>
  <c r="O210" i="8" s="1"/>
  <c r="L201" i="8"/>
  <c r="M201" i="8" s="1"/>
  <c r="L204" i="8"/>
  <c r="M204" i="8" s="1"/>
  <c r="L206" i="8"/>
  <c r="M206" i="8" s="1"/>
  <c r="L202" i="8"/>
  <c r="M202" i="8" s="1"/>
  <c r="R199" i="8"/>
  <c r="N199" i="8" s="1"/>
  <c r="L203" i="8"/>
  <c r="M203" i="8" s="1"/>
  <c r="R206" i="8"/>
  <c r="N206" i="8" s="1"/>
  <c r="O206" i="8" s="1"/>
  <c r="L195" i="8"/>
  <c r="M195" i="8" s="1"/>
  <c r="L191" i="8"/>
  <c r="M191" i="8" s="1"/>
  <c r="L192" i="8"/>
  <c r="M192" i="8" s="1"/>
  <c r="L190" i="8"/>
  <c r="M190" i="8" s="1"/>
  <c r="O193" i="8"/>
  <c r="L193" i="8"/>
  <c r="M193" i="8" s="1"/>
  <c r="L196" i="8"/>
  <c r="M196" i="8" s="1"/>
  <c r="L197" i="8"/>
  <c r="M197" i="8" s="1"/>
  <c r="R190" i="8"/>
  <c r="N190" i="8" s="1"/>
  <c r="O190" i="8" s="1"/>
  <c r="L198" i="8"/>
  <c r="M198" i="8" s="1"/>
  <c r="R181" i="8"/>
  <c r="N181" i="8" s="1"/>
  <c r="R183" i="8"/>
  <c r="N183" i="8" s="1"/>
  <c r="R189" i="8"/>
  <c r="N189" i="8" s="1"/>
  <c r="O189" i="8" s="1"/>
  <c r="L187" i="8"/>
  <c r="M187" i="8" s="1"/>
  <c r="L188" i="8"/>
  <c r="M188" i="8" s="1"/>
  <c r="R185" i="8"/>
  <c r="N185" i="8" s="1"/>
  <c r="L189" i="8"/>
  <c r="M189" i="8" s="1"/>
  <c r="L172" i="8"/>
  <c r="L178" i="8"/>
  <c r="M178" i="8" s="1"/>
  <c r="L179" i="8"/>
  <c r="M179" i="8" s="1"/>
  <c r="L175" i="8"/>
  <c r="M175" i="8" s="1"/>
  <c r="L177" i="8"/>
  <c r="M177" i="8" s="1"/>
  <c r="L176" i="8"/>
  <c r="M176" i="8" s="1"/>
  <c r="R174" i="8"/>
  <c r="N174" i="8" s="1"/>
  <c r="R179" i="8"/>
  <c r="N179" i="8" s="1"/>
  <c r="O179" i="8" s="1"/>
  <c r="L180" i="8"/>
  <c r="M180" i="8" s="1"/>
  <c r="L173" i="8"/>
  <c r="M173" i="8" s="1"/>
  <c r="R175" i="8"/>
  <c r="N175" i="8" s="1"/>
  <c r="O175" i="8" s="1"/>
  <c r="L163" i="8"/>
  <c r="M163" i="8" s="1"/>
  <c r="L171" i="8"/>
  <c r="M171" i="8" s="1"/>
  <c r="L167" i="8"/>
  <c r="M167" i="8" s="1"/>
  <c r="R171" i="8"/>
  <c r="N171" i="8" s="1"/>
  <c r="O171" i="8" s="1"/>
  <c r="L170" i="8"/>
  <c r="M170" i="8" s="1"/>
  <c r="L166" i="8"/>
  <c r="M166" i="8" s="1"/>
  <c r="R170" i="8"/>
  <c r="N170" i="8" s="1"/>
  <c r="O170" i="8" s="1"/>
  <c r="L164" i="8"/>
  <c r="M164" i="8" s="1"/>
  <c r="O165" i="8"/>
  <c r="L165" i="8"/>
  <c r="M165" i="8" s="1"/>
  <c r="O169" i="8"/>
  <c r="L169" i="8"/>
  <c r="M169" i="8" s="1"/>
  <c r="L154" i="8"/>
  <c r="M154" i="8" s="1"/>
  <c r="L157" i="8"/>
  <c r="M157" i="8" s="1"/>
  <c r="L160" i="8"/>
  <c r="M160" i="8" s="1"/>
  <c r="R162" i="8"/>
  <c r="N162" i="8" s="1"/>
  <c r="O162" i="8" s="1"/>
  <c r="L158" i="8"/>
  <c r="M158" i="8" s="1"/>
  <c r="R158" i="8"/>
  <c r="N158" i="8" s="1"/>
  <c r="O158" i="8" s="1"/>
  <c r="R160" i="8"/>
  <c r="N160" i="8" s="1"/>
  <c r="O160" i="8" s="1"/>
  <c r="L161" i="8"/>
  <c r="M161" i="8" s="1"/>
  <c r="R155" i="8"/>
  <c r="N155" i="8" s="1"/>
  <c r="L156" i="8"/>
  <c r="M156" i="8" s="1"/>
  <c r="R159" i="8"/>
  <c r="N159" i="8" s="1"/>
  <c r="O159" i="8" s="1"/>
  <c r="L159" i="8"/>
  <c r="M159" i="8" s="1"/>
  <c r="R148" i="8"/>
  <c r="N148" i="8" s="1"/>
  <c r="O148" i="8" s="1"/>
  <c r="R146" i="8"/>
  <c r="N146" i="8" s="1"/>
  <c r="O146" i="8" s="1"/>
  <c r="R149" i="8"/>
  <c r="N149" i="8" s="1"/>
  <c r="O149" i="8" s="1"/>
  <c r="L146" i="8"/>
  <c r="M146" i="8" s="1"/>
  <c r="R151" i="8"/>
  <c r="N151" i="8" s="1"/>
  <c r="O151" i="8" s="1"/>
  <c r="L145" i="8"/>
  <c r="M145" i="8" s="1"/>
  <c r="L153" i="8"/>
  <c r="M153" i="8" s="1"/>
  <c r="L149" i="8"/>
  <c r="M149" i="8" s="1"/>
  <c r="L151" i="8"/>
  <c r="M151" i="8" s="1"/>
  <c r="L140" i="8"/>
  <c r="M140" i="8" s="1"/>
  <c r="L136" i="8"/>
  <c r="R143" i="8"/>
  <c r="N143" i="8" s="1"/>
  <c r="O143" i="8" s="1"/>
  <c r="R138" i="8"/>
  <c r="N138" i="8" s="1"/>
  <c r="O138" i="8" s="1"/>
  <c r="L137" i="8"/>
  <c r="M137" i="8" s="1"/>
  <c r="L143" i="8"/>
  <c r="M143" i="8" s="1"/>
  <c r="L141" i="8"/>
  <c r="M141" i="8" s="1"/>
  <c r="G126" i="8"/>
  <c r="L126" i="8" s="1"/>
  <c r="M126" i="8" s="1"/>
  <c r="N135" i="8"/>
  <c r="L132" i="8"/>
  <c r="M132" i="8" s="1"/>
  <c r="L128" i="8"/>
  <c r="M128" i="8" s="1"/>
  <c r="L133" i="8"/>
  <c r="M133" i="8" s="1"/>
  <c r="L131" i="8"/>
  <c r="M131" i="8" s="1"/>
  <c r="R133" i="8"/>
  <c r="N133" i="8" s="1"/>
  <c r="O133" i="8" s="1"/>
  <c r="L127" i="8"/>
  <c r="M127" i="8" s="1"/>
  <c r="R132" i="8"/>
  <c r="N132" i="8" s="1"/>
  <c r="O132" i="8" s="1"/>
  <c r="L122" i="8"/>
  <c r="M122" i="8" s="1"/>
  <c r="L123" i="8"/>
  <c r="M123" i="8" s="1"/>
  <c r="L121" i="8"/>
  <c r="M121" i="8" s="1"/>
  <c r="R120" i="8"/>
  <c r="N120" i="8" s="1"/>
  <c r="R124" i="8"/>
  <c r="N124" i="8" s="1"/>
  <c r="R126" i="8"/>
  <c r="N126" i="8" s="1"/>
  <c r="R121" i="8"/>
  <c r="N121" i="8" s="1"/>
  <c r="O121" i="8" s="1"/>
  <c r="L118" i="8"/>
  <c r="M118" i="8" s="1"/>
  <c r="L116" i="8"/>
  <c r="M116" i="8" s="1"/>
  <c r="R117" i="8"/>
  <c r="N117" i="8" s="1"/>
  <c r="O117" i="8" s="1"/>
  <c r="R109" i="8"/>
  <c r="N109" i="8" s="1"/>
  <c r="R110" i="8"/>
  <c r="N110" i="8" s="1"/>
  <c r="O111" i="8"/>
  <c r="L111" i="8"/>
  <c r="M111" i="8" s="1"/>
  <c r="L113" i="8"/>
  <c r="M113" i="8" s="1"/>
  <c r="L117" i="8"/>
  <c r="M117" i="8" s="1"/>
  <c r="L108" i="8"/>
  <c r="M108" i="8" s="1"/>
  <c r="L100" i="8"/>
  <c r="L101" i="8"/>
  <c r="R103" i="8"/>
  <c r="N103" i="8" s="1"/>
  <c r="O103" i="8" s="1"/>
  <c r="R100" i="8"/>
  <c r="N100" i="8" s="1"/>
  <c r="O100" i="8" s="1"/>
  <c r="L97" i="8"/>
  <c r="M97" i="8" s="1"/>
  <c r="R93" i="8"/>
  <c r="N93" i="8" s="1"/>
  <c r="O96" i="8"/>
  <c r="L96" i="8"/>
  <c r="M96" i="8" s="1"/>
  <c r="L98" i="8"/>
  <c r="M98" i="8" s="1"/>
  <c r="R94" i="8"/>
  <c r="N94" i="8" s="1"/>
  <c r="L95" i="8"/>
  <c r="M95" i="8" s="1"/>
  <c r="L99" i="8"/>
  <c r="M99" i="8" s="1"/>
  <c r="G81" i="8"/>
  <c r="O81" i="8" s="1"/>
  <c r="R79" i="8"/>
  <c r="N79" i="8" s="1"/>
  <c r="G79" i="8"/>
  <c r="L79" i="8" s="1"/>
  <c r="M79" i="8" s="1"/>
  <c r="R69" i="8"/>
  <c r="N69" i="8" s="1"/>
  <c r="R90" i="8"/>
  <c r="N90" i="8" s="1"/>
  <c r="G90" i="8"/>
  <c r="L90" i="8" s="1"/>
  <c r="M90" i="8" s="1"/>
  <c r="G89" i="8"/>
  <c r="L89" i="8" s="1"/>
  <c r="M89" i="8" s="1"/>
  <c r="R88" i="8"/>
  <c r="N88" i="8" s="1"/>
  <c r="G88" i="8"/>
  <c r="L88" i="8" s="1"/>
  <c r="M88" i="8" s="1"/>
  <c r="G86" i="8"/>
  <c r="L86" i="8" s="1"/>
  <c r="M86" i="8" s="1"/>
  <c r="G84" i="8"/>
  <c r="N83" i="8"/>
  <c r="L87" i="8"/>
  <c r="M87" i="8" s="1"/>
  <c r="L83" i="8"/>
  <c r="M83" i="8" s="1"/>
  <c r="R77" i="8"/>
  <c r="N77" i="8" s="1"/>
  <c r="O77" i="8" s="1"/>
  <c r="R76" i="8"/>
  <c r="N76" i="8" s="1"/>
  <c r="G76" i="8"/>
  <c r="R75" i="8"/>
  <c r="N75" i="8" s="1"/>
  <c r="O75" i="8" s="1"/>
  <c r="L75" i="8"/>
  <c r="M75" i="8" s="1"/>
  <c r="L77" i="8"/>
  <c r="M77" i="8" s="1"/>
  <c r="R73" i="8"/>
  <c r="N73" i="8" s="1"/>
  <c r="L64" i="8"/>
  <c r="G61" i="8"/>
  <c r="L61" i="8" s="1"/>
  <c r="M61" i="8" s="1"/>
  <c r="L60" i="8"/>
  <c r="L59" i="8"/>
  <c r="H59" i="8"/>
  <c r="H314" i="8"/>
  <c r="M314" i="8" s="1"/>
  <c r="G62" i="8"/>
  <c r="H101" i="8"/>
  <c r="G119" i="8"/>
  <c r="G120" i="8"/>
  <c r="G110" i="8"/>
  <c r="L110" i="8" s="1"/>
  <c r="G74" i="8"/>
  <c r="G65" i="8"/>
  <c r="G93" i="8"/>
  <c r="G91" i="8"/>
  <c r="G73" i="8"/>
  <c r="G102" i="8"/>
  <c r="L102" i="8" s="1"/>
  <c r="G82" i="8"/>
  <c r="G56" i="8"/>
  <c r="F303" i="8"/>
  <c r="F299" i="8"/>
  <c r="F295" i="8"/>
  <c r="F291" i="8"/>
  <c r="F287" i="8"/>
  <c r="F283" i="8"/>
  <c r="F279" i="8"/>
  <c r="F275" i="8"/>
  <c r="F271" i="8"/>
  <c r="F259" i="8"/>
  <c r="F255" i="8"/>
  <c r="F247" i="8"/>
  <c r="F243" i="8"/>
  <c r="F143" i="8"/>
  <c r="F139" i="8"/>
  <c r="F127" i="8"/>
  <c r="F123" i="8"/>
  <c r="F107" i="8"/>
  <c r="F99" i="8"/>
  <c r="F95" i="8"/>
  <c r="F91" i="8"/>
  <c r="F87" i="8"/>
  <c r="F79" i="8"/>
  <c r="F75" i="8"/>
  <c r="F312" i="8"/>
  <c r="F306" i="8"/>
  <c r="F302" i="8"/>
  <c r="F294" i="8"/>
  <c r="F290" i="8"/>
  <c r="F286" i="8"/>
  <c r="F282" i="8"/>
  <c r="F278" i="8"/>
  <c r="F274" i="8"/>
  <c r="F258" i="8"/>
  <c r="F254" i="8"/>
  <c r="F250" i="8"/>
  <c r="F246" i="8"/>
  <c r="F242" i="8"/>
  <c r="F234" i="8"/>
  <c r="F142" i="8"/>
  <c r="F138" i="8"/>
  <c r="F134" i="8"/>
  <c r="F130" i="8"/>
  <c r="F122" i="8"/>
  <c r="F114" i="8"/>
  <c r="F106" i="8"/>
  <c r="F98" i="8"/>
  <c r="F90" i="8"/>
  <c r="F86" i="8"/>
  <c r="F82" i="8"/>
  <c r="F78" i="8"/>
  <c r="F311" i="8"/>
  <c r="F301" i="8"/>
  <c r="F293" i="8"/>
  <c r="F285" i="8"/>
  <c r="F277" i="8"/>
  <c r="F253" i="8"/>
  <c r="F245" i="8"/>
  <c r="F141" i="8"/>
  <c r="F133" i="8"/>
  <c r="F125" i="8"/>
  <c r="F117" i="8"/>
  <c r="F101" i="8"/>
  <c r="F93" i="8"/>
  <c r="F77" i="8"/>
  <c r="F297" i="8"/>
  <c r="F281" i="8"/>
  <c r="F249" i="8"/>
  <c r="F113" i="8"/>
  <c r="F97" i="8"/>
  <c r="F89" i="8"/>
  <c r="F73" i="8"/>
  <c r="F314" i="8"/>
  <c r="F288" i="8"/>
  <c r="F272" i="8"/>
  <c r="F256" i="8"/>
  <c r="F144" i="8"/>
  <c r="F104" i="8"/>
  <c r="F88" i="8"/>
  <c r="F310" i="8"/>
  <c r="F300" i="8"/>
  <c r="F292" i="8"/>
  <c r="F284" i="8"/>
  <c r="F276" i="8"/>
  <c r="F260" i="8"/>
  <c r="F244" i="8"/>
  <c r="F140" i="8"/>
  <c r="F132" i="8"/>
  <c r="F116" i="8"/>
  <c r="F108" i="8"/>
  <c r="F100" i="8"/>
  <c r="F92" i="8"/>
  <c r="F84" i="8"/>
  <c r="F315" i="8"/>
  <c r="F289" i="8"/>
  <c r="F273" i="8"/>
  <c r="F257" i="8"/>
  <c r="F241" i="8"/>
  <c r="F137" i="8"/>
  <c r="F121" i="8"/>
  <c r="F105" i="8"/>
  <c r="F81" i="8"/>
  <c r="F304" i="8"/>
  <c r="F296" i="8"/>
  <c r="F280" i="8"/>
  <c r="F248" i="8"/>
  <c r="F232" i="8"/>
  <c r="F136" i="8"/>
  <c r="F128" i="8"/>
  <c r="F112" i="8"/>
  <c r="F80" i="8"/>
  <c r="G307" i="8"/>
  <c r="G63" i="8"/>
  <c r="G68" i="8"/>
  <c r="L68" i="8" s="1"/>
  <c r="G69" i="8"/>
  <c r="G71" i="8"/>
  <c r="G66" i="8"/>
  <c r="L66" i="8" s="1"/>
  <c r="G72" i="8"/>
  <c r="G67" i="8"/>
  <c r="L67" i="8" s="1"/>
  <c r="H60" i="8"/>
  <c r="G315" i="8"/>
  <c r="G308" i="8"/>
  <c r="L308" i="8" s="1"/>
  <c r="G311" i="8"/>
  <c r="G57" i="8"/>
  <c r="G53" i="8"/>
  <c r="L53" i="8" s="1"/>
  <c r="F59" i="8"/>
  <c r="F61" i="8"/>
  <c r="G54" i="8"/>
  <c r="G232" i="8"/>
  <c r="G234" i="8"/>
  <c r="G295" i="8"/>
  <c r="L295" i="8" s="1"/>
  <c r="G301" i="8"/>
  <c r="G300" i="8"/>
  <c r="G304" i="8"/>
  <c r="L304" i="8" s="1"/>
  <c r="H212" i="8"/>
  <c r="H227" i="8"/>
  <c r="H219" i="8"/>
  <c r="H55" i="8"/>
  <c r="H289" i="8"/>
  <c r="H100" i="8"/>
  <c r="H244" i="8"/>
  <c r="H172" i="8"/>
  <c r="H136" i="8"/>
  <c r="H64" i="8"/>
  <c r="M205" i="8"/>
  <c r="M125" i="8"/>
  <c r="M162" i="8"/>
  <c r="M294" i="8"/>
  <c r="H51" i="8"/>
  <c r="G51" i="8"/>
  <c r="L51" i="8" s="1"/>
  <c r="G50" i="8"/>
  <c r="L50" i="8" s="1"/>
  <c r="H50" i="8"/>
  <c r="H52" i="8"/>
  <c r="G52" i="8"/>
  <c r="L52" i="8" s="1"/>
  <c r="M218" i="8"/>
  <c r="M148" i="8"/>
  <c r="V26" i="1"/>
  <c r="O83" i="8" l="1"/>
  <c r="O207" i="8"/>
  <c r="O129" i="8"/>
  <c r="O70" i="8"/>
  <c r="O147" i="8"/>
  <c r="O108" i="8"/>
  <c r="O104" i="8"/>
  <c r="O97" i="8"/>
  <c r="O181" i="8"/>
  <c r="F131" i="8"/>
  <c r="F129" i="8"/>
  <c r="L104" i="8"/>
  <c r="M104" i="8" s="1"/>
  <c r="F102" i="8"/>
  <c r="F96" i="8"/>
  <c r="O85" i="8"/>
  <c r="O115" i="8"/>
  <c r="F124" i="8"/>
  <c r="F115" i="8"/>
  <c r="F103" i="8"/>
  <c r="F94" i="8"/>
  <c r="F85" i="8"/>
  <c r="F76" i="8"/>
  <c r="O214" i="8"/>
  <c r="O299" i="8"/>
  <c r="O78" i="8"/>
  <c r="F308" i="8"/>
  <c r="O58" i="8"/>
  <c r="O305" i="8"/>
  <c r="O185" i="8"/>
  <c r="O183" i="8"/>
  <c r="O252" i="8"/>
  <c r="P244" i="8" s="1"/>
  <c r="Q244" i="8" s="1"/>
  <c r="O182" i="8"/>
  <c r="O119" i="8"/>
  <c r="F298" i="8"/>
  <c r="O298" i="8"/>
  <c r="O222" i="8"/>
  <c r="F225" i="8"/>
  <c r="O209" i="8"/>
  <c r="F179" i="8"/>
  <c r="O109" i="8"/>
  <c r="O315" i="8"/>
  <c r="O301" i="8"/>
  <c r="F223" i="8"/>
  <c r="L147" i="8"/>
  <c r="M147" i="8" s="1"/>
  <c r="O144" i="8"/>
  <c r="L139" i="8"/>
  <c r="M139" i="8" s="1"/>
  <c r="O134" i="8"/>
  <c r="O124" i="8"/>
  <c r="F111" i="8"/>
  <c r="O105" i="8"/>
  <c r="O84" i="8"/>
  <c r="AD163" i="1"/>
  <c r="AD122" i="1"/>
  <c r="F57" i="8"/>
  <c r="F56" i="8"/>
  <c r="O62" i="8"/>
  <c r="AD29" i="1"/>
  <c r="O311" i="8"/>
  <c r="O54" i="8"/>
  <c r="O82" i="8"/>
  <c r="O184" i="8"/>
  <c r="O142" i="8"/>
  <c r="O114" i="8"/>
  <c r="O199" i="8"/>
  <c r="P199" i="8" s="1"/>
  <c r="Q199" i="8" s="1"/>
  <c r="O300" i="8"/>
  <c r="F198" i="8"/>
  <c r="F219" i="8"/>
  <c r="O57" i="8"/>
  <c r="O76" i="8"/>
  <c r="O90" i="8"/>
  <c r="O232" i="8"/>
  <c r="L76" i="8"/>
  <c r="M76" i="8" s="1"/>
  <c r="O86" i="8"/>
  <c r="L114" i="8"/>
  <c r="M114" i="8" s="1"/>
  <c r="O135" i="8"/>
  <c r="O194" i="8"/>
  <c r="P190" i="8" s="1"/>
  <c r="Q190" i="8" s="1"/>
  <c r="O112" i="8"/>
  <c r="O262" i="8"/>
  <c r="O307" i="8"/>
  <c r="O91" i="8"/>
  <c r="O93" i="8"/>
  <c r="O126" i="8"/>
  <c r="M231" i="8"/>
  <c r="O295" i="8"/>
  <c r="P289" i="8" s="1"/>
  <c r="Q289" i="8" s="1"/>
  <c r="O106" i="8"/>
  <c r="O92" i="8"/>
  <c r="O80" i="8"/>
  <c r="O56" i="8"/>
  <c r="O50" i="8"/>
  <c r="O51" i="8"/>
  <c r="O52" i="8"/>
  <c r="O53" i="8"/>
  <c r="O63" i="8"/>
  <c r="O61" i="8"/>
  <c r="L84" i="8"/>
  <c r="M84" i="8" s="1"/>
  <c r="O89" i="8"/>
  <c r="L92" i="8"/>
  <c r="M92" i="8" s="1"/>
  <c r="O94" i="8"/>
  <c r="O102" i="8"/>
  <c r="L106" i="8"/>
  <c r="M106" i="8" s="1"/>
  <c r="O130" i="8"/>
  <c r="O120" i="8"/>
  <c r="O110" i="8"/>
  <c r="L112" i="8"/>
  <c r="M112" i="8" s="1"/>
  <c r="L134" i="8"/>
  <c r="M134" i="8" s="1"/>
  <c r="F151" i="8"/>
  <c r="O152" i="8"/>
  <c r="F148" i="8"/>
  <c r="F152" i="8"/>
  <c r="F149" i="8"/>
  <c r="F147" i="8"/>
  <c r="F150" i="8"/>
  <c r="F153" i="8"/>
  <c r="F145" i="8"/>
  <c r="F146" i="8"/>
  <c r="O150" i="8"/>
  <c r="F160" i="8"/>
  <c r="O155" i="8"/>
  <c r="P154" i="8" s="1"/>
  <c r="Q154" i="8" s="1"/>
  <c r="F161" i="8"/>
  <c r="F156" i="8"/>
  <c r="F159" i="8"/>
  <c r="F158" i="8"/>
  <c r="F155" i="8"/>
  <c r="F154" i="8"/>
  <c r="F157" i="8"/>
  <c r="F162" i="8"/>
  <c r="O168" i="8"/>
  <c r="P163" i="8" s="1"/>
  <c r="Q163" i="8" s="1"/>
  <c r="F167" i="8"/>
  <c r="F170" i="8"/>
  <c r="F168" i="8"/>
  <c r="F165" i="8"/>
  <c r="F166" i="8"/>
  <c r="F171" i="8"/>
  <c r="F164" i="8"/>
  <c r="F169" i="8"/>
  <c r="F163" i="8"/>
  <c r="F175" i="8"/>
  <c r="O174" i="8"/>
  <c r="P172" i="8" s="1"/>
  <c r="Q172" i="8" s="1"/>
  <c r="F176" i="8"/>
  <c r="F180" i="8"/>
  <c r="F177" i="8"/>
  <c r="F173" i="8"/>
  <c r="F172" i="8"/>
  <c r="F178" i="8"/>
  <c r="F174" i="8"/>
  <c r="F181" i="8"/>
  <c r="F184" i="8"/>
  <c r="F186" i="8"/>
  <c r="F182" i="8"/>
  <c r="F187" i="8"/>
  <c r="F188" i="8"/>
  <c r="F185" i="8"/>
  <c r="F189" i="8"/>
  <c r="F183" i="8"/>
  <c r="L194" i="8"/>
  <c r="M194" i="8" s="1"/>
  <c r="F191" i="8"/>
  <c r="F196" i="8"/>
  <c r="F190" i="8"/>
  <c r="F194" i="8"/>
  <c r="F193" i="8"/>
  <c r="F195" i="8"/>
  <c r="F192" i="8"/>
  <c r="F197" i="8"/>
  <c r="F204" i="8"/>
  <c r="L200" i="8"/>
  <c r="M200" i="8" s="1"/>
  <c r="F206" i="8"/>
  <c r="F201" i="8"/>
  <c r="F203" i="8"/>
  <c r="L207" i="8"/>
  <c r="M207" i="8" s="1"/>
  <c r="F200" i="8"/>
  <c r="F199" i="8"/>
  <c r="F205" i="8"/>
  <c r="F202" i="8"/>
  <c r="F207" i="8"/>
  <c r="F214" i="8"/>
  <c r="F208" i="8"/>
  <c r="F209" i="8"/>
  <c r="F213" i="8"/>
  <c r="F211" i="8"/>
  <c r="F212" i="8"/>
  <c r="F216" i="8"/>
  <c r="F210" i="8"/>
  <c r="F215" i="8"/>
  <c r="O217" i="8"/>
  <c r="O221" i="8"/>
  <c r="F221" i="8"/>
  <c r="F220" i="8"/>
  <c r="F217" i="8"/>
  <c r="F218" i="8"/>
  <c r="F224" i="8"/>
  <c r="F222" i="8"/>
  <c r="O233" i="8"/>
  <c r="O234" i="8"/>
  <c r="F228" i="8"/>
  <c r="F233" i="8"/>
  <c r="F227" i="8"/>
  <c r="F226" i="8"/>
  <c r="F231" i="8"/>
  <c r="F229" i="8"/>
  <c r="F230" i="8"/>
  <c r="F239" i="8"/>
  <c r="F238" i="8"/>
  <c r="F236" i="8"/>
  <c r="F240" i="8"/>
  <c r="F237" i="8"/>
  <c r="F235" i="8"/>
  <c r="O238" i="8"/>
  <c r="P235" i="8" s="1"/>
  <c r="Q235" i="8" s="1"/>
  <c r="F252" i="8"/>
  <c r="F251" i="8"/>
  <c r="O264" i="8"/>
  <c r="F267" i="8"/>
  <c r="L268" i="8"/>
  <c r="M268" i="8" s="1"/>
  <c r="F264" i="8"/>
  <c r="F270" i="8"/>
  <c r="F268" i="8"/>
  <c r="F265" i="8"/>
  <c r="F269" i="8"/>
  <c r="F266" i="8"/>
  <c r="O304" i="8"/>
  <c r="O308" i="8"/>
  <c r="L315" i="8"/>
  <c r="M315" i="8" s="1"/>
  <c r="L311" i="8"/>
  <c r="M311" i="8" s="1"/>
  <c r="M308" i="8"/>
  <c r="L307" i="8"/>
  <c r="M307" i="8" s="1"/>
  <c r="L300" i="8"/>
  <c r="M300" i="8" s="1"/>
  <c r="M304" i="8"/>
  <c r="L301" i="8"/>
  <c r="M301" i="8" s="1"/>
  <c r="M295" i="8"/>
  <c r="P280" i="8"/>
  <c r="Q280" i="8" s="1"/>
  <c r="P271" i="8"/>
  <c r="Q271" i="8" s="1"/>
  <c r="F263" i="8"/>
  <c r="F262" i="8"/>
  <c r="P253" i="8"/>
  <c r="Q253" i="8" s="1"/>
  <c r="L234" i="8"/>
  <c r="M234" i="8" s="1"/>
  <c r="L232" i="8"/>
  <c r="M232" i="8" s="1"/>
  <c r="F126" i="8"/>
  <c r="F135" i="8"/>
  <c r="L119" i="8"/>
  <c r="M119" i="8" s="1"/>
  <c r="L120" i="8"/>
  <c r="M120" i="8" s="1"/>
  <c r="M110" i="8"/>
  <c r="M102" i="8"/>
  <c r="L91" i="8"/>
  <c r="M91" i="8" s="1"/>
  <c r="L93" i="8"/>
  <c r="M93" i="8" s="1"/>
  <c r="L81" i="8"/>
  <c r="M81" i="8" s="1"/>
  <c r="O79" i="8"/>
  <c r="O88" i="8"/>
  <c r="F83" i="8"/>
  <c r="L82" i="8"/>
  <c r="M82" i="8" s="1"/>
  <c r="O74" i="8"/>
  <c r="L74" i="8"/>
  <c r="M74" i="8" s="1"/>
  <c r="L73" i="8"/>
  <c r="M73" i="8" s="1"/>
  <c r="O73" i="8"/>
  <c r="O69" i="8"/>
  <c r="L69" i="8"/>
  <c r="M69" i="8" s="1"/>
  <c r="L65" i="8"/>
  <c r="M65" i="8" s="1"/>
  <c r="O65" i="8"/>
  <c r="O72" i="8"/>
  <c r="L72" i="8"/>
  <c r="M72" i="8" s="1"/>
  <c r="O71" i="8"/>
  <c r="L71" i="8"/>
  <c r="M71" i="8" s="1"/>
  <c r="O68" i="8"/>
  <c r="O67" i="8"/>
  <c r="O66" i="8"/>
  <c r="L58" i="8"/>
  <c r="M58" i="8" s="1"/>
  <c r="L56" i="8"/>
  <c r="M56" i="8" s="1"/>
  <c r="L57" i="8"/>
  <c r="M57" i="8" s="1"/>
  <c r="L63" i="8"/>
  <c r="M63" i="8" s="1"/>
  <c r="F62" i="8"/>
  <c r="F60" i="8"/>
  <c r="L62" i="8"/>
  <c r="M62" i="8" s="1"/>
  <c r="L54" i="8"/>
  <c r="M54" i="8" s="1"/>
  <c r="M50" i="8"/>
  <c r="M53" i="8"/>
  <c r="M66" i="8"/>
  <c r="M67" i="8"/>
  <c r="M68" i="8"/>
  <c r="F74" i="8"/>
  <c r="F69" i="8"/>
  <c r="F70" i="8"/>
  <c r="F72" i="8"/>
  <c r="F68" i="8"/>
  <c r="M289" i="8"/>
  <c r="F120" i="8"/>
  <c r="F118" i="8"/>
  <c r="M101" i="8"/>
  <c r="F110" i="8"/>
  <c r="F119" i="8"/>
  <c r="F109" i="8"/>
  <c r="F66" i="8"/>
  <c r="F64" i="8"/>
  <c r="F52" i="8"/>
  <c r="F65" i="8"/>
  <c r="F67" i="8"/>
  <c r="F71" i="8"/>
  <c r="M60" i="8"/>
  <c r="F309" i="8"/>
  <c r="F55" i="8"/>
  <c r="F313" i="8"/>
  <c r="M244" i="8"/>
  <c r="F58" i="8"/>
  <c r="F307" i="8"/>
  <c r="M172" i="8"/>
  <c r="M212" i="8"/>
  <c r="F53" i="8"/>
  <c r="F51" i="8"/>
  <c r="F50" i="8"/>
  <c r="M100" i="8"/>
  <c r="F305" i="8"/>
  <c r="F261" i="8"/>
  <c r="M55" i="8"/>
  <c r="M219" i="8"/>
  <c r="M136" i="8"/>
  <c r="M227" i="8"/>
  <c r="M64" i="8"/>
  <c r="M52" i="8"/>
  <c r="M51" i="8"/>
  <c r="F54" i="8"/>
  <c r="C17" i="8" l="1"/>
  <c r="P208" i="8"/>
  <c r="Q208" i="8" s="1"/>
  <c r="C30" i="8"/>
  <c r="G4" i="8"/>
  <c r="C8" i="8"/>
  <c r="C27" i="8"/>
  <c r="C14" i="8"/>
  <c r="C12" i="8"/>
  <c r="C15" i="8"/>
  <c r="C29" i="8"/>
  <c r="C24" i="8"/>
  <c r="C18" i="8"/>
  <c r="C11" i="8"/>
  <c r="C9" i="8"/>
  <c r="C26" i="8"/>
  <c r="C21" i="8"/>
  <c r="C20" i="8"/>
  <c r="C23" i="8"/>
  <c r="C6" i="8"/>
  <c r="C5" i="8"/>
  <c r="P136" i="8"/>
  <c r="Q136" i="8" s="1"/>
  <c r="P181" i="8"/>
  <c r="Q181" i="8" s="1"/>
  <c r="P307" i="8"/>
  <c r="Q307" i="8" s="1"/>
  <c r="P226" i="8"/>
  <c r="Q226" i="8" s="1"/>
  <c r="P127" i="8"/>
  <c r="Q127" i="8" s="1"/>
  <c r="P82" i="8"/>
  <c r="Q82" i="8" s="1"/>
  <c r="P118" i="8"/>
  <c r="Q118" i="8" s="1"/>
  <c r="P298" i="8"/>
  <c r="Q298" i="8" s="1"/>
  <c r="P91" i="8"/>
  <c r="Q91" i="8" s="1"/>
  <c r="P55" i="8"/>
  <c r="P262" i="8"/>
  <c r="Q262" i="8" s="1"/>
  <c r="P217" i="8"/>
  <c r="Q217" i="8" s="1"/>
  <c r="P109" i="8"/>
  <c r="Q109" i="8" s="1"/>
  <c r="P100" i="8"/>
  <c r="Q100" i="8" s="1"/>
  <c r="P50" i="8"/>
  <c r="P145" i="8"/>
  <c r="Q145" i="8" s="1"/>
  <c r="P73" i="8"/>
  <c r="Q73" i="8" s="1"/>
  <c r="F37" i="8"/>
  <c r="P64" i="8"/>
  <c r="G7" i="8"/>
  <c r="G18" i="8"/>
  <c r="G22" i="8"/>
  <c r="G10" i="8"/>
  <c r="G17" i="8"/>
  <c r="G15" i="8"/>
  <c r="F15" i="8" s="1"/>
  <c r="G28" i="8"/>
  <c r="G14" i="8"/>
  <c r="G27" i="8"/>
  <c r="G8" i="8"/>
  <c r="G13" i="8"/>
  <c r="G11" i="8"/>
  <c r="G12" i="8"/>
  <c r="G24" i="8"/>
  <c r="G25" i="8"/>
  <c r="G30" i="8"/>
  <c r="F30" i="8" s="1"/>
  <c r="G19" i="8"/>
  <c r="G21" i="8"/>
  <c r="G26" i="8"/>
  <c r="G16" i="8"/>
  <c r="G5" i="8"/>
  <c r="G6" i="8"/>
  <c r="F6" i="8" s="1"/>
  <c r="G9" i="8"/>
  <c r="G23" i="8"/>
  <c r="G29" i="8"/>
  <c r="G20" i="8"/>
  <c r="F36" i="8"/>
  <c r="M59" i="8"/>
  <c r="G42" i="8" s="1"/>
  <c r="E27" i="8"/>
  <c r="E23" i="8"/>
  <c r="E16" i="8"/>
  <c r="E12" i="8"/>
  <c r="E8" i="8"/>
  <c r="E4" i="8"/>
  <c r="E6" i="8"/>
  <c r="E17" i="8"/>
  <c r="E5" i="8"/>
  <c r="E30" i="8"/>
  <c r="E26" i="8"/>
  <c r="E22" i="8"/>
  <c r="E15" i="8"/>
  <c r="E11" i="8"/>
  <c r="E7" i="8"/>
  <c r="E21" i="8"/>
  <c r="E28" i="8"/>
  <c r="E13" i="8"/>
  <c r="E29" i="8"/>
  <c r="E25" i="8"/>
  <c r="E18" i="8"/>
  <c r="E14" i="8"/>
  <c r="E10" i="8"/>
  <c r="E19" i="8"/>
  <c r="E24" i="8"/>
  <c r="E9" i="8"/>
  <c r="E20" i="8"/>
  <c r="D25" i="8"/>
  <c r="D6" i="8"/>
  <c r="D26" i="8"/>
  <c r="D7" i="8"/>
  <c r="D16" i="8"/>
  <c r="D24" i="8"/>
  <c r="D5" i="8"/>
  <c r="D30" i="8"/>
  <c r="D11" i="8"/>
  <c r="D9" i="8"/>
  <c r="D18" i="8"/>
  <c r="D4" i="8"/>
  <c r="D22" i="8"/>
  <c r="D21" i="8"/>
  <c r="D12" i="8"/>
  <c r="D17" i="8"/>
  <c r="D19" i="8"/>
  <c r="D29" i="8"/>
  <c r="D28" i="8"/>
  <c r="D14" i="8"/>
  <c r="D20" i="8"/>
  <c r="D15" i="8"/>
  <c r="D27" i="8"/>
  <c r="D8" i="8"/>
  <c r="D13" i="8"/>
  <c r="D10" i="8"/>
  <c r="D23" i="8"/>
  <c r="C42" i="8"/>
  <c r="F43" i="8"/>
  <c r="F42" i="8"/>
  <c r="F40" i="8"/>
  <c r="E42" i="8"/>
  <c r="F39" i="8"/>
  <c r="F38" i="8"/>
  <c r="F44" i="8"/>
  <c r="F41" i="8"/>
  <c r="E44" i="8"/>
  <c r="D39" i="8"/>
  <c r="C40" i="8"/>
  <c r="E39" i="8"/>
  <c r="C37" i="8"/>
  <c r="D44" i="8"/>
  <c r="C36" i="8"/>
  <c r="D43" i="8"/>
  <c r="E41" i="8"/>
  <c r="E37" i="8"/>
  <c r="C39" i="8"/>
  <c r="E36" i="8"/>
  <c r="D40" i="8"/>
  <c r="C43" i="8"/>
  <c r="D36" i="8"/>
  <c r="D41" i="8"/>
  <c r="E40" i="8"/>
  <c r="E38" i="8"/>
  <c r="C41" i="8"/>
  <c r="C44" i="8"/>
  <c r="E43" i="8"/>
  <c r="D37" i="8"/>
  <c r="D42" i="8"/>
  <c r="C38" i="8"/>
  <c r="D38" i="8"/>
  <c r="Q50" i="8" l="1"/>
  <c r="C13" i="8"/>
  <c r="C16" i="8"/>
  <c r="C10" i="8"/>
  <c r="C28" i="8"/>
  <c r="C22" i="8"/>
  <c r="C25" i="8"/>
  <c r="C7" i="8"/>
  <c r="C19" i="8"/>
  <c r="C4" i="8"/>
  <c r="Q55" i="8"/>
  <c r="Q64" i="8"/>
  <c r="F5" i="8" s="1"/>
  <c r="G41" i="8"/>
  <c r="F12" i="8"/>
  <c r="F24" i="8"/>
  <c r="F18" i="8"/>
  <c r="F21" i="8"/>
  <c r="F27" i="8"/>
  <c r="F9" i="8"/>
  <c r="G37" i="8"/>
  <c r="G36" i="8"/>
  <c r="G39" i="8"/>
  <c r="G44" i="8"/>
  <c r="G43" i="8"/>
  <c r="G40" i="8"/>
  <c r="G38" i="8"/>
  <c r="D45" i="8"/>
  <c r="C45" i="8"/>
  <c r="E45" i="8"/>
  <c r="H25" i="8" l="1"/>
  <c r="F25" i="8" s="1"/>
  <c r="H19" i="8"/>
  <c r="F19" i="8" s="1"/>
  <c r="H22" i="8"/>
  <c r="F22" i="8" s="1"/>
  <c r="H16" i="8"/>
  <c r="F16" i="8" s="1"/>
  <c r="H28" i="8"/>
  <c r="F28" i="8" s="1"/>
  <c r="H4" i="8"/>
  <c r="F4" i="8" s="1"/>
  <c r="H13" i="8"/>
  <c r="F13" i="8" s="1"/>
  <c r="H7" i="8"/>
  <c r="F7" i="8" s="1"/>
  <c r="H10" i="8"/>
  <c r="F10" i="8" s="1"/>
  <c r="F26" i="8"/>
  <c r="F8" i="8"/>
  <c r="F20" i="8"/>
  <c r="F14" i="8"/>
  <c r="F17" i="8"/>
  <c r="F11" i="8"/>
  <c r="F23" i="8"/>
  <c r="F29" i="8"/>
  <c r="AN163" i="1"/>
  <c r="AN29" i="1"/>
  <c r="G45" i="8"/>
  <c r="F45" i="8"/>
  <c r="AN122" i="1" l="1"/>
  <c r="AN81" i="1" l="1"/>
  <c r="M6" i="8"/>
  <c r="M10" i="8"/>
  <c r="O10" i="8" l="1"/>
  <c r="Q22" i="8"/>
  <c r="M5" i="8"/>
  <c r="M14" i="8"/>
  <c r="M13" i="8" s="1"/>
  <c r="AA29" i="8" l="1"/>
  <c r="AA10" i="8"/>
  <c r="Z15" i="8" l="1"/>
  <c r="V30" i="8" l="1"/>
  <c r="V31" i="8"/>
  <c r="V17" i="8"/>
  <c r="V22" i="8"/>
  <c r="V12" i="8"/>
  <c r="V21" i="8"/>
  <c r="V16" i="8"/>
  <c r="V11" i="8"/>
  <c r="X17" i="8"/>
  <c r="Z5" i="8"/>
  <c r="AA15" i="8"/>
  <c r="AA5" i="8" s="1"/>
  <c r="Q25" i="8" l="1"/>
  <c r="P25" i="8"/>
  <c r="V6" i="8"/>
  <c r="AB16" i="8"/>
  <c r="V7" i="8"/>
  <c r="AB17" i="8"/>
  <c r="W30" i="8"/>
  <c r="AB30" i="8" s="1"/>
  <c r="W11" i="8"/>
  <c r="W6" i="8" l="1"/>
  <c r="M26" i="8" s="1"/>
  <c r="W12" i="8"/>
  <c r="AB12" i="8" s="1"/>
  <c r="W31" i="8"/>
  <c r="AB31" i="8" s="1"/>
  <c r="AB7" i="8" s="1"/>
  <c r="W21" i="8"/>
  <c r="L26" i="8"/>
  <c r="L27" i="8"/>
  <c r="AB11" i="8"/>
  <c r="AB6" i="8" s="1"/>
  <c r="R27" i="8" l="1"/>
  <c r="R26" i="8"/>
  <c r="W22" i="8"/>
  <c r="AB21" i="8"/>
  <c r="W7" i="8" l="1"/>
  <c r="AB22" i="8"/>
  <c r="M27" i="8" l="1"/>
  <c r="AL94" i="1" l="1"/>
  <c r="AL135" i="1"/>
  <c r="AL53" i="1"/>
  <c r="AL176" i="1"/>
  <c r="W29" i="8"/>
  <c r="W10" i="8"/>
  <c r="X12" i="8" s="1"/>
  <c r="W20" i="8"/>
  <c r="O6" i="8"/>
  <c r="Z20" i="8" l="1"/>
  <c r="AA20" i="8" s="1"/>
  <c r="X22" i="8"/>
  <c r="W5" i="8"/>
  <c r="M25" i="8" s="1"/>
  <c r="X31" i="8"/>
  <c r="X7" i="8" s="1"/>
  <c r="L22" i="8" s="1"/>
  <c r="O5" i="8"/>
  <c r="O14" i="8"/>
  <c r="O13" i="8" l="1"/>
  <c r="Y17" i="8"/>
  <c r="Y31" i="8"/>
  <c r="Y7" i="8" s="1"/>
  <c r="M22" i="8" s="1"/>
  <c r="Y22" i="8"/>
  <c r="Z22" i="8"/>
  <c r="X20" i="8" s="1"/>
  <c r="R20" i="8"/>
  <c r="R18" i="8" s="1"/>
  <c r="Z31" i="8"/>
  <c r="Z12" i="8"/>
  <c r="X10" i="8" s="1"/>
  <c r="Y12" i="8"/>
  <c r="Z17" i="8"/>
  <c r="X15" i="8" s="1"/>
  <c r="Z7" i="8" l="1"/>
  <c r="N22" i="8" s="1"/>
  <c r="X29" i="8"/>
  <c r="X5" i="8" s="1"/>
  <c r="V15" i="8"/>
  <c r="V20" i="8"/>
  <c r="R22" i="8"/>
  <c r="V29" i="8"/>
  <c r="V10" i="8"/>
  <c r="Y10" i="8" l="1"/>
  <c r="AB10" i="8" s="1"/>
  <c r="Y29" i="8"/>
  <c r="Y5" i="8" s="1"/>
  <c r="V5" i="8"/>
  <c r="N25" i="8"/>
  <c r="Y20" i="8"/>
  <c r="AB20" i="8" s="1"/>
  <c r="Y15" i="8"/>
  <c r="AB15" i="8" s="1"/>
  <c r="AB29" i="8" l="1"/>
  <c r="AB5" i="8" s="1"/>
  <c r="R25" i="8" s="1"/>
  <c r="L25" i="8"/>
  <c r="O25" i="8"/>
</calcChain>
</file>

<file path=xl/comments1.xml><?xml version="1.0" encoding="utf-8"?>
<comments xmlns="http://schemas.openxmlformats.org/spreadsheetml/2006/main" xmlns:mc="http://schemas.openxmlformats.org/markup-compatibility/2006" xmlns:xr="http://schemas.microsoft.com/office/spreadsheetml/2014/revision" mc:Ignorable="xr">
  <authors>
    <author>厚生労働省ネットワークシステム</author>
  </authors>
  <commentList>
    <comment ref="O16" authorId="0" shapeId="0" xr:uid="{00000000-0006-0000-0000-000003000000}">
      <text>
        <r>
          <rPr>
            <sz val="9"/>
            <color indexed="81"/>
            <rFont val="ＭＳ Ｐ明朝"/>
            <family val="1"/>
            <charset val="128"/>
          </rPr>
          <t xml:space="preserve">・和暦で記入してください。
※例
（平成）  31年4月1日
（令和）  1年5月1日
（令和）  2年3月31日
</t>
        </r>
      </text>
    </comment>
    <comment ref="P16" authorId="0" shapeId="0" xr:uid="{00000000-0006-0000-0000-000004000000}">
      <text>
        <r>
          <rPr>
            <sz val="9"/>
            <color indexed="81"/>
            <rFont val="MS P ゴシック"/>
            <family val="3"/>
            <charset val="128"/>
          </rPr>
          <t>事業期間の開始期が古い事業から上詰めで記入してください。</t>
        </r>
      </text>
    </comment>
    <comment ref="V17" authorId="0" shapeId="0" xr:uid="{00000000-0006-0000-0000-000007000000}">
      <text>
        <r>
          <rPr>
            <sz val="9"/>
            <color indexed="81"/>
            <rFont val="ＭＳ Ｐ明朝"/>
            <family val="1"/>
            <charset val="128"/>
          </rPr>
          <t>請負金額から消費税額を除いた額を記入します。</t>
        </r>
      </text>
    </comment>
    <comment ref="F26" authorId="0" shapeId="0" xr:uid="{00000000-0006-0000-0000-000008000000}">
      <text>
        <r>
          <rPr>
            <sz val="9"/>
            <color indexed="81"/>
            <rFont val="ＭＳ Ｐ明朝"/>
            <family val="1"/>
            <charset val="128"/>
          </rPr>
          <t>事業の種類を選択してください。</t>
        </r>
      </text>
    </comment>
  </commentList>
</comments>
</file>

<file path=xl/sharedStrings.xml><?xml version="1.0" encoding="utf-8"?>
<sst xmlns="http://schemas.openxmlformats.org/spreadsheetml/2006/main" count="773" uniqueCount="232">
  <si>
    <t>年</t>
    <rPh sb="0" eb="1">
      <t>ネン</t>
    </rPh>
    <phoneticPr fontId="2"/>
  </si>
  <si>
    <t>月</t>
    <rPh sb="0" eb="1">
      <t>ツキ</t>
    </rPh>
    <phoneticPr fontId="2"/>
  </si>
  <si>
    <t>労 働 保 険 番 号</t>
    <rPh sb="0" eb="1">
      <t>ロウ</t>
    </rPh>
    <rPh sb="2" eb="3">
      <t>ハタラキ</t>
    </rPh>
    <rPh sb="4" eb="5">
      <t>ホ</t>
    </rPh>
    <rPh sb="6" eb="7">
      <t>ケン</t>
    </rPh>
    <rPh sb="8" eb="9">
      <t>バン</t>
    </rPh>
    <rPh sb="10" eb="11">
      <t>ゴウ</t>
    </rPh>
    <phoneticPr fontId="2"/>
  </si>
  <si>
    <t>所掌</t>
    <rPh sb="0" eb="1">
      <t>ショ</t>
    </rPh>
    <rPh sb="1" eb="2">
      <t>ショウ</t>
    </rPh>
    <phoneticPr fontId="2"/>
  </si>
  <si>
    <t>枚のうち</t>
    <rPh sb="0" eb="1">
      <t>マイ</t>
    </rPh>
    <phoneticPr fontId="2"/>
  </si>
  <si>
    <t>枚目</t>
    <rPh sb="0" eb="2">
      <t>マイメ</t>
    </rPh>
    <phoneticPr fontId="2"/>
  </si>
  <si>
    <t>事業場の所在地</t>
    <rPh sb="0" eb="2">
      <t>ジギョウ</t>
    </rPh>
    <rPh sb="2" eb="3">
      <t>バ</t>
    </rPh>
    <rPh sb="4" eb="7">
      <t>ショザイチ</t>
    </rPh>
    <phoneticPr fontId="2"/>
  </si>
  <si>
    <t>請負代金の額</t>
    <rPh sb="0" eb="2">
      <t>ウケオイ</t>
    </rPh>
    <rPh sb="2" eb="4">
      <t>ダイキン</t>
    </rPh>
    <rPh sb="5" eb="6">
      <t>ガク</t>
    </rPh>
    <phoneticPr fontId="2"/>
  </si>
  <si>
    <t>円</t>
    <rPh sb="0" eb="1">
      <t>エン</t>
    </rPh>
    <phoneticPr fontId="2"/>
  </si>
  <si>
    <t>様式第７号（第34条関係）　（甲）</t>
    <rPh sb="0" eb="2">
      <t>ヨウシキ</t>
    </rPh>
    <rPh sb="2" eb="3">
      <t>ダイ</t>
    </rPh>
    <rPh sb="4" eb="5">
      <t>ゴウ</t>
    </rPh>
    <rPh sb="6" eb="7">
      <t>ダイ</t>
    </rPh>
    <rPh sb="9" eb="10">
      <t>ジョウ</t>
    </rPh>
    <rPh sb="10" eb="12">
      <t>カンケイ</t>
    </rPh>
    <rPh sb="15" eb="16">
      <t>コウ</t>
    </rPh>
    <phoneticPr fontId="2"/>
  </si>
  <si>
    <t>府　県</t>
    <rPh sb="0" eb="1">
      <t>フ</t>
    </rPh>
    <rPh sb="2" eb="3">
      <t>ケン</t>
    </rPh>
    <phoneticPr fontId="2"/>
  </si>
  <si>
    <t>管　轄</t>
    <rPh sb="0" eb="1">
      <t>カン</t>
    </rPh>
    <rPh sb="2" eb="3">
      <t>カツ</t>
    </rPh>
    <phoneticPr fontId="2"/>
  </si>
  <si>
    <t>基　幹　番　号</t>
    <rPh sb="0" eb="1">
      <t>モト</t>
    </rPh>
    <rPh sb="2" eb="3">
      <t>ミキ</t>
    </rPh>
    <rPh sb="4" eb="5">
      <t>バン</t>
    </rPh>
    <rPh sb="6" eb="7">
      <t>ゴウ</t>
    </rPh>
    <phoneticPr fontId="2"/>
  </si>
  <si>
    <t>枝 番 号</t>
    <rPh sb="0" eb="1">
      <t>エダ</t>
    </rPh>
    <rPh sb="2" eb="3">
      <t>バン</t>
    </rPh>
    <rPh sb="4" eb="5">
      <t>ゴウ</t>
    </rPh>
    <phoneticPr fontId="2"/>
  </si>
  <si>
    <t>事  業  の  名  称</t>
    <rPh sb="0" eb="1">
      <t>コト</t>
    </rPh>
    <rPh sb="3" eb="4">
      <t>ギョウ</t>
    </rPh>
    <rPh sb="9" eb="10">
      <t>メイ</t>
    </rPh>
    <rPh sb="12" eb="13">
      <t>ショウ</t>
    </rPh>
    <phoneticPr fontId="2"/>
  </si>
  <si>
    <t>事  業  の  期  間</t>
    <rPh sb="0" eb="1">
      <t>コト</t>
    </rPh>
    <rPh sb="3" eb="4">
      <t>ギョウ</t>
    </rPh>
    <rPh sb="9" eb="10">
      <t>キ</t>
    </rPh>
    <rPh sb="12" eb="13">
      <t>アイダ</t>
    </rPh>
    <phoneticPr fontId="2"/>
  </si>
  <si>
    <t>請負代金に
加算する額</t>
    <rPh sb="0" eb="2">
      <t>ウケオイ</t>
    </rPh>
    <rPh sb="2" eb="4">
      <t>ダイキン</t>
    </rPh>
    <rPh sb="6" eb="8">
      <t>カサン</t>
    </rPh>
    <rPh sb="10" eb="11">
      <t>ガク</t>
    </rPh>
    <phoneticPr fontId="2"/>
  </si>
  <si>
    <t>請負代金から
控除する額</t>
    <rPh sb="0" eb="2">
      <t>ウケオイ</t>
    </rPh>
    <rPh sb="2" eb="4">
      <t>ダイキン</t>
    </rPh>
    <rPh sb="7" eb="9">
      <t>コウジョ</t>
    </rPh>
    <rPh sb="11" eb="12">
      <t>ガク</t>
    </rPh>
    <phoneticPr fontId="2"/>
  </si>
  <si>
    <t>賃  金  総  額</t>
    <rPh sb="0" eb="1">
      <t>チン</t>
    </rPh>
    <rPh sb="3" eb="4">
      <t>キン</t>
    </rPh>
    <rPh sb="6" eb="7">
      <t>フサ</t>
    </rPh>
    <rPh sb="9" eb="10">
      <t>ガク</t>
    </rPh>
    <phoneticPr fontId="2"/>
  </si>
  <si>
    <t>日から</t>
    <rPh sb="0" eb="1">
      <t>ニチ</t>
    </rPh>
    <phoneticPr fontId="2"/>
  </si>
  <si>
    <t>日まで</t>
    <rPh sb="0" eb="1">
      <t>ニチ</t>
    </rPh>
    <phoneticPr fontId="2"/>
  </si>
  <si>
    <t>前年度中（保険関係が消滅した日まで）に廃止又は終了があったそれぞれの事業の明細を上記のとおり報告します。</t>
    <rPh sb="0" eb="3">
      <t>ゼンネンド</t>
    </rPh>
    <rPh sb="3" eb="4">
      <t>チュウ</t>
    </rPh>
    <rPh sb="5" eb="7">
      <t>ホケン</t>
    </rPh>
    <rPh sb="7" eb="9">
      <t>カンケイ</t>
    </rPh>
    <rPh sb="10" eb="12">
      <t>ショウメツ</t>
    </rPh>
    <rPh sb="14" eb="15">
      <t>ヒ</t>
    </rPh>
    <rPh sb="19" eb="21">
      <t>ハイシ</t>
    </rPh>
    <rPh sb="21" eb="22">
      <t>マタ</t>
    </rPh>
    <rPh sb="23" eb="25">
      <t>シュウリョウ</t>
    </rPh>
    <rPh sb="34" eb="36">
      <t>ジギョウ</t>
    </rPh>
    <rPh sb="37" eb="39">
      <t>メイサイ</t>
    </rPh>
    <rPh sb="40" eb="42">
      <t>ジョウキ</t>
    </rPh>
    <rPh sb="46" eb="48">
      <t>ホウコク</t>
    </rPh>
    <phoneticPr fontId="2"/>
  </si>
  <si>
    <t>日</t>
    <rPh sb="0" eb="1">
      <t>ニチ</t>
    </rPh>
    <phoneticPr fontId="2"/>
  </si>
  <si>
    <t>住　所</t>
    <rPh sb="0" eb="1">
      <t>ジュウ</t>
    </rPh>
    <rPh sb="2" eb="3">
      <t>ショ</t>
    </rPh>
    <phoneticPr fontId="2"/>
  </si>
  <si>
    <t>事 業 主</t>
    <rPh sb="0" eb="1">
      <t>コト</t>
    </rPh>
    <rPh sb="2" eb="3">
      <t>ギョウ</t>
    </rPh>
    <rPh sb="4" eb="5">
      <t>シュ</t>
    </rPh>
    <phoneticPr fontId="2"/>
  </si>
  <si>
    <r>
      <t>労働局労働保険特別会計歳入徴収官　</t>
    </r>
    <r>
      <rPr>
        <sz val="10"/>
        <color indexed="17"/>
        <rFont val="ＭＳ Ｐ明朝"/>
        <family val="1"/>
        <charset val="128"/>
      </rPr>
      <t>殿</t>
    </r>
    <rPh sb="0" eb="2">
      <t>ロウドウ</t>
    </rPh>
    <rPh sb="2" eb="3">
      <t>キョク</t>
    </rPh>
    <rPh sb="3" eb="5">
      <t>ロウドウ</t>
    </rPh>
    <rPh sb="5" eb="7">
      <t>ホケン</t>
    </rPh>
    <rPh sb="7" eb="9">
      <t>トクベツ</t>
    </rPh>
    <rPh sb="9" eb="11">
      <t>カイケイ</t>
    </rPh>
    <rPh sb="11" eb="13">
      <t>サイニュウ</t>
    </rPh>
    <rPh sb="13" eb="15">
      <t>チョウシュウ</t>
    </rPh>
    <rPh sb="15" eb="16">
      <t>カン</t>
    </rPh>
    <rPh sb="17" eb="18">
      <t>ドノ</t>
    </rPh>
    <phoneticPr fontId="2"/>
  </si>
  <si>
    <t>氏　名</t>
    <rPh sb="0" eb="1">
      <t>シ</t>
    </rPh>
    <rPh sb="2" eb="3">
      <t>メイ</t>
    </rPh>
    <phoneticPr fontId="2"/>
  </si>
  <si>
    <t>〔注意〕</t>
    <rPh sb="1" eb="3">
      <t>チュウイ</t>
    </rPh>
    <phoneticPr fontId="2"/>
  </si>
  <si>
    <t>社会保険
労務士
記載欄</t>
    <rPh sb="0" eb="2">
      <t>シャカイ</t>
    </rPh>
    <rPh sb="2" eb="4">
      <t>ホケン</t>
    </rPh>
    <rPh sb="5" eb="8">
      <t>ロウムシ</t>
    </rPh>
    <rPh sb="9" eb="11">
      <t>キサイ</t>
    </rPh>
    <rPh sb="11" eb="12">
      <t>ラン</t>
    </rPh>
    <phoneticPr fontId="2"/>
  </si>
  <si>
    <t>労　働　保　険</t>
    <phoneticPr fontId="2"/>
  </si>
  <si>
    <t>一括有期事業報告書　（建設の事業）</t>
    <phoneticPr fontId="2"/>
  </si>
  <si>
    <t>①</t>
    <phoneticPr fontId="2"/>
  </si>
  <si>
    <t>③</t>
    <phoneticPr fontId="2"/>
  </si>
  <si>
    <t>郵便番号（</t>
    <phoneticPr fontId="2"/>
  </si>
  <si>
    <t>)</t>
    <phoneticPr fontId="2"/>
  </si>
  <si>
    <t>電話番号（</t>
    <phoneticPr fontId="2"/>
  </si>
  <si>
    <t>-</t>
    <phoneticPr fontId="2"/>
  </si>
  <si>
    <t>)</t>
    <phoneticPr fontId="2"/>
  </si>
  <si>
    <t>（法人のときはその名称及び代表者の氏名）</t>
    <phoneticPr fontId="2"/>
  </si>
  <si>
    <t>氏名</t>
    <phoneticPr fontId="2"/>
  </si>
  <si>
    <t xml:space="preserve">  </t>
    <phoneticPr fontId="2"/>
  </si>
  <si>
    <t>作 成 年 月 日 ・
提 出 代 行 者 ・
事務代理者の表示</t>
    <phoneticPr fontId="2"/>
  </si>
  <si>
    <t>電話番号</t>
    <phoneticPr fontId="2"/>
  </si>
  <si>
    <t>請負金額の内訳</t>
    <phoneticPr fontId="2"/>
  </si>
  <si>
    <t>年</t>
  </si>
  <si>
    <t>月</t>
  </si>
  <si>
    <t>日から</t>
  </si>
  <si>
    <t>日まで</t>
  </si>
  <si>
    <t>計</t>
    <phoneticPr fontId="2"/>
  </si>
  <si>
    <t xml:space="preserve">様式第７号（第34条関係）　（甲）　〔別紙〕 </t>
    <rPh sb="0" eb="2">
      <t>ヨウシキ</t>
    </rPh>
    <rPh sb="2" eb="3">
      <t>ダイ</t>
    </rPh>
    <rPh sb="4" eb="5">
      <t>ゴウ</t>
    </rPh>
    <rPh sb="6" eb="7">
      <t>ダイ</t>
    </rPh>
    <rPh sb="9" eb="10">
      <t>ジョウ</t>
    </rPh>
    <rPh sb="10" eb="12">
      <t>カンケイ</t>
    </rPh>
    <rPh sb="15" eb="16">
      <t>コウ</t>
    </rPh>
    <rPh sb="19" eb="21">
      <t>ベッシ</t>
    </rPh>
    <phoneticPr fontId="2"/>
  </si>
  <si>
    <t>事　業　の　名　称</t>
    <rPh sb="0" eb="1">
      <t>コト</t>
    </rPh>
    <rPh sb="2" eb="3">
      <t>ギョウ</t>
    </rPh>
    <rPh sb="6" eb="7">
      <t>メイ</t>
    </rPh>
    <rPh sb="8" eb="9">
      <t>ショウ</t>
    </rPh>
    <phoneticPr fontId="2"/>
  </si>
  <si>
    <t>事　業　の　期　間</t>
    <rPh sb="0" eb="1">
      <t>コト</t>
    </rPh>
    <rPh sb="2" eb="3">
      <t>ギョウ</t>
    </rPh>
    <rPh sb="6" eb="7">
      <t>キ</t>
    </rPh>
    <rPh sb="8" eb="9">
      <t>アイダ</t>
    </rPh>
    <phoneticPr fontId="2"/>
  </si>
  <si>
    <t>①</t>
    <phoneticPr fontId="2"/>
  </si>
  <si>
    <t>請負金額の内訳</t>
    <phoneticPr fontId="2"/>
  </si>
  <si>
    <t>日から</t>
    <rPh sb="0" eb="1">
      <t>ヒ</t>
    </rPh>
    <phoneticPr fontId="2"/>
  </si>
  <si>
    <t>日まで</t>
    <rPh sb="0" eb="1">
      <t>ヒ</t>
    </rPh>
    <phoneticPr fontId="2"/>
  </si>
  <si>
    <t>35 建築事業
（既設建築物設備工事業を除く）</t>
  </si>
  <si>
    <t>事業開始時期</t>
    <rPh sb="0" eb="2">
      <t>ジギョウ</t>
    </rPh>
    <rPh sb="2" eb="4">
      <t>カイシ</t>
    </rPh>
    <rPh sb="4" eb="6">
      <t>ジキ</t>
    </rPh>
    <phoneticPr fontId="2"/>
  </si>
  <si>
    <t>保険料率</t>
    <rPh sb="0" eb="2">
      <t>ホケン</t>
    </rPh>
    <rPh sb="2" eb="3">
      <t>リョウ</t>
    </rPh>
    <rPh sb="3" eb="4">
      <t>リツ</t>
    </rPh>
    <phoneticPr fontId="2"/>
  </si>
  <si>
    <t>31 水力発電施設、ずい道等新設事業</t>
  </si>
  <si>
    <t>32 道路新設事業</t>
  </si>
  <si>
    <t>33 舗装工事業</t>
  </si>
  <si>
    <t>34 鉄道又は軌道新設事業</t>
  </si>
  <si>
    <t>38 既設建築物設備工事業</t>
  </si>
  <si>
    <t>36 機械装置(組立て又は取付け）</t>
  </si>
  <si>
    <t>36 機械装置(その他のもの）</t>
  </si>
  <si>
    <t>37 その他の建設事業</t>
  </si>
  <si>
    <t>事業の種類</t>
    <phoneticPr fontId="2"/>
  </si>
  <si>
    <t>請負金額</t>
    <rPh sb="0" eb="2">
      <t>ウケオイ</t>
    </rPh>
    <rPh sb="2" eb="4">
      <t>キンガク</t>
    </rPh>
    <phoneticPr fontId="2"/>
  </si>
  <si>
    <t>業種 事業の種類</t>
    <phoneticPr fontId="2"/>
  </si>
  <si>
    <t>事業開始時期</t>
  </si>
  <si>
    <t>上</t>
  </si>
  <si>
    <t>中</t>
  </si>
  <si>
    <t>下</t>
  </si>
  <si>
    <t>昔</t>
  </si>
  <si>
    <t>◎総括書（上・中・下分）集計表…｢総括表｣ｼｰﾄに対応</t>
  </si>
  <si>
    <t>業種 事業の種類</t>
  </si>
  <si>
    <t>事業開始時期に対応する下表｢報告書集計表｣の集計値</t>
  </si>
  <si>
    <t>請負金額：下段
("賃金で算定"しない)</t>
  </si>
  <si>
    <t>請負金額：上段
("賃金で算定"する)</t>
  </si>
  <si>
    <t>賃金総額：上段
("賃金で算定"する)</t>
  </si>
  <si>
    <t>確定保険料内訳</t>
  </si>
  <si>
    <t>　区分</t>
  </si>
  <si>
    <t>⑧保険料算定基礎額</t>
  </si>
  <si>
    <t>⑨保険料率</t>
  </si>
  <si>
    <t>⑩確定保険料額（⑧×⑨）</t>
  </si>
  <si>
    <t>労働保険料（労災＋雇用）</t>
  </si>
  <si>
    <t>　労災保険分</t>
  </si>
  <si>
    <t>雇用保険分</t>
  </si>
  <si>
    <t>雇用保険法適用者分</t>
  </si>
  <si>
    <t>高年齢労働者分</t>
  </si>
  <si>
    <t>保険料算定対象者分</t>
  </si>
  <si>
    <t>一般拠出金</t>
  </si>
  <si>
    <t>概算保険料内訳</t>
  </si>
  <si>
    <t>⑫保険料算定基礎額</t>
  </si>
  <si>
    <t>⑬保険料率</t>
  </si>
  <si>
    <t>⑭概算保険料額（⑫×⑬）</t>
  </si>
  <si>
    <t>⑱申告済概算保険料額</t>
  </si>
  <si>
    <t>⑰納付回数</t>
  </si>
  <si>
    <t>還付の有無</t>
  </si>
  <si>
    <t>⑳差引額</t>
  </si>
  <si>
    <t>充当額</t>
  </si>
  <si>
    <t>還付額</t>
  </si>
  <si>
    <t>不足額</t>
  </si>
  <si>
    <t>保険判定</t>
  </si>
  <si>
    <t>延納（分割納付）</t>
  </si>
  <si>
    <t>期別納付額</t>
  </si>
  <si>
    <t>概算保険料額</t>
  </si>
  <si>
    <t>労働保険料額</t>
  </si>
  <si>
    <t>納付額</t>
  </si>
  <si>
    <t>1期</t>
  </si>
  <si>
    <t>2期</t>
  </si>
  <si>
    <t>3期</t>
  </si>
  <si>
    <t>◎総括書（昔分）集計表…｢総括表｣ｼｰﾄに対応</t>
  </si>
  <si>
    <t>賃金総額</t>
  </si>
  <si>
    <t>保険料額</t>
  </si>
  <si>
    <t>◎報告書集計表…｢報告書（事業主控）｣ｼｰﾄに対応。１枚目…５件、２枚目以降…９件。最大３０枚、最大２６６件。</t>
  </si>
  <si>
    <t>報告書
枚数</t>
  </si>
  <si>
    <t>１報告書内の
事業数</t>
  </si>
  <si>
    <t>①事業の期間
開始</t>
  </si>
  <si>
    <t>削除
未使用</t>
  </si>
  <si>
    <t>左の①が対応する｢総括表｣ｼｰﾄの事業開始時期</t>
  </si>
  <si>
    <t>◎事業開始時期設定表</t>
    <rPh sb="1" eb="3">
      <t>ジギョウ</t>
    </rPh>
    <rPh sb="3" eb="5">
      <t>カイシ</t>
    </rPh>
    <rPh sb="5" eb="7">
      <t>ジキ</t>
    </rPh>
    <rPh sb="7" eb="9">
      <t>セッテイ</t>
    </rPh>
    <rPh sb="9" eb="10">
      <t>ヒョウ</t>
    </rPh>
    <phoneticPr fontId="2"/>
  </si>
  <si>
    <t>「総括表」</t>
    <phoneticPr fontId="2"/>
  </si>
  <si>
    <t>昔事
業種３７の下の
事業開始時期
（右記範囲外の過去）</t>
    <rPh sb="0" eb="1">
      <t>ムカシ</t>
    </rPh>
    <rPh sb="1" eb="2">
      <t>コト</t>
    </rPh>
    <rPh sb="8" eb="9">
      <t>シタ</t>
    </rPh>
    <rPh sb="19" eb="21">
      <t>ウキ</t>
    </rPh>
    <rPh sb="21" eb="23">
      <t>ハンイ</t>
    </rPh>
    <rPh sb="23" eb="24">
      <t>ガイ</t>
    </rPh>
    <rPh sb="25" eb="27">
      <t>カコ</t>
    </rPh>
    <phoneticPr fontId="2"/>
  </si>
  <si>
    <t>各業種の事業開始時期の３段分</t>
    <phoneticPr fontId="2"/>
  </si>
  <si>
    <t>◎事業期間設定表</t>
    <rPh sb="1" eb="3">
      <t>ジギョウ</t>
    </rPh>
    <rPh sb="3" eb="5">
      <t>キカン</t>
    </rPh>
    <rPh sb="5" eb="7">
      <t>セッテイ</t>
    </rPh>
    <rPh sb="7" eb="8">
      <t>ヒョウ</t>
    </rPh>
    <phoneticPr fontId="2"/>
  </si>
  <si>
    <t>最小値</t>
    <rPh sb="0" eb="2">
      <t>サイショウ</t>
    </rPh>
    <rPh sb="2" eb="3">
      <t>チ</t>
    </rPh>
    <phoneticPr fontId="2"/>
  </si>
  <si>
    <t>←事業の期間・最小値</t>
    <rPh sb="1" eb="3">
      <t>ジギョウ</t>
    </rPh>
    <rPh sb="4" eb="6">
      <t>キカン</t>
    </rPh>
    <rPh sb="7" eb="10">
      <t>サイショウチ</t>
    </rPh>
    <phoneticPr fontId="2"/>
  </si>
  <si>
    <t>最大値</t>
    <rPh sb="0" eb="2">
      <t>サイダイ</t>
    </rPh>
    <rPh sb="2" eb="3">
      <t>チ</t>
    </rPh>
    <phoneticPr fontId="2"/>
  </si>
  <si>
    <t>←事業の期間・最大値</t>
    <rPh sb="1" eb="3">
      <t>ジギョウ</t>
    </rPh>
    <rPh sb="4" eb="6">
      <t>キカン</t>
    </rPh>
    <rPh sb="7" eb="10">
      <t>サイダイチ</t>
    </rPh>
    <phoneticPr fontId="2"/>
  </si>
  <si>
    <t>◎労務費率・保険料率設定表</t>
    <rPh sb="1" eb="4">
      <t>ロウムヒ</t>
    </rPh>
    <rPh sb="4" eb="5">
      <t>リツ</t>
    </rPh>
    <rPh sb="6" eb="8">
      <t>ホケン</t>
    </rPh>
    <rPh sb="8" eb="9">
      <t>リョウ</t>
    </rPh>
    <rPh sb="9" eb="10">
      <t>リツ</t>
    </rPh>
    <rPh sb="10" eb="12">
      <t>セッテイ</t>
    </rPh>
    <rPh sb="12" eb="13">
      <t>ヒョウ</t>
    </rPh>
    <phoneticPr fontId="2"/>
  </si>
  <si>
    <t>「事業の種類・労務費率・保険料一覧表」(※)に掲載される工事開始日の各期間に該当する労務費率・保険料率を下表の黄色セルに設定する。</t>
    <rPh sb="1" eb="3">
      <t>ジギョウ</t>
    </rPh>
    <rPh sb="4" eb="6">
      <t>シュルイ</t>
    </rPh>
    <rPh sb="7" eb="10">
      <t>ロウムヒ</t>
    </rPh>
    <rPh sb="10" eb="11">
      <t>リツ</t>
    </rPh>
    <rPh sb="12" eb="15">
      <t>ホケンリョウ</t>
    </rPh>
    <rPh sb="15" eb="17">
      <t>イチラン</t>
    </rPh>
    <rPh sb="17" eb="18">
      <t>ヒョウ</t>
    </rPh>
    <rPh sb="28" eb="30">
      <t>コウジ</t>
    </rPh>
    <rPh sb="30" eb="33">
      <t>カイシビ</t>
    </rPh>
    <rPh sb="34" eb="35">
      <t>カク</t>
    </rPh>
    <rPh sb="35" eb="37">
      <t>キカン</t>
    </rPh>
    <rPh sb="38" eb="40">
      <t>ガイトウ</t>
    </rPh>
    <rPh sb="42" eb="46">
      <t>ロウムヒリツ</t>
    </rPh>
    <rPh sb="47" eb="49">
      <t>ホケン</t>
    </rPh>
    <rPh sb="49" eb="50">
      <t>リョウ</t>
    </rPh>
    <rPh sb="50" eb="51">
      <t>リツ</t>
    </rPh>
    <rPh sb="60" eb="62">
      <t>セッテイ</t>
    </rPh>
    <phoneticPr fontId="2"/>
  </si>
  <si>
    <t>労務費率</t>
    <rPh sb="0" eb="3">
      <t>ロウムヒ</t>
    </rPh>
    <rPh sb="3" eb="4">
      <t>リツ</t>
    </rPh>
    <phoneticPr fontId="2"/>
  </si>
  <si>
    <t>31 水力発電施設、ずい道等新設事業</t>
    <phoneticPr fontId="2"/>
  </si>
  <si>
    <t>32 道路新設事業</t>
    <phoneticPr fontId="2"/>
  </si>
  <si>
    <t>33 舗装工事業</t>
    <phoneticPr fontId="2"/>
  </si>
  <si>
    <t>34 鉄道又は軌道新設事業</t>
    <phoneticPr fontId="2"/>
  </si>
  <si>
    <t>35 建築事業
（既設建築物設備工事業を除く）</t>
    <phoneticPr fontId="2"/>
  </si>
  <si>
    <t>38 既設建築物設備工事業</t>
    <phoneticPr fontId="2"/>
  </si>
  <si>
    <t>36 機械装置(組立て又は取付け）</t>
    <phoneticPr fontId="2"/>
  </si>
  <si>
    <t>36 機械装置(その他のもの）</t>
    <phoneticPr fontId="2"/>
  </si>
  <si>
    <t>37 その他の建設事業</t>
    <phoneticPr fontId="2"/>
  </si>
  <si>
    <t>　※厚生労働省ホームページ｢http://www2.mhlw.go.jp/topics/seido/daijin/hoken/980916_1.htm｣</t>
    <phoneticPr fontId="2"/>
  </si>
  <si>
    <t>　　｢○○年度　労働保険　年度更新　申告書の書き方｣－｢一括有期事業報告書（様式第７号）の記入｣－「事業の種類・労務費率・保険料一覧表」</t>
    <phoneticPr fontId="2"/>
  </si>
  <si>
    <t>◎賃金算定基準</t>
    <rPh sb="1" eb="3">
      <t>チンギン</t>
    </rPh>
    <rPh sb="3" eb="5">
      <t>サンテイ</t>
    </rPh>
    <rPh sb="5" eb="7">
      <t>キジュン</t>
    </rPh>
    <phoneticPr fontId="2"/>
  </si>
  <si>
    <t>報告書（事業主控）の｢請負代金の額｣上段の入力規則。</t>
    <rPh sb="11" eb="13">
      <t>ウケオイ</t>
    </rPh>
    <rPh sb="13" eb="15">
      <t>ダイキン</t>
    </rPh>
    <rPh sb="16" eb="17">
      <t>ガク</t>
    </rPh>
    <rPh sb="18" eb="20">
      <t>ジョウダン</t>
    </rPh>
    <rPh sb="21" eb="23">
      <t>ニュウリョク</t>
    </rPh>
    <rPh sb="23" eb="25">
      <t>キソク</t>
    </rPh>
    <phoneticPr fontId="2"/>
  </si>
  <si>
    <t>賃金で算定</t>
  </si>
  <si>
    <t>年</t>
    <rPh sb="0" eb="1">
      <t>ネン</t>
    </rPh>
    <phoneticPr fontId="2"/>
  </si>
  <si>
    <t>月日</t>
    <rPh sb="0" eb="1">
      <t>ツキ</t>
    </rPh>
    <rPh sb="1" eb="2">
      <t>ヒ</t>
    </rPh>
    <phoneticPr fontId="2"/>
  </si>
  <si>
    <t>3月31日</t>
    <rPh sb="1" eb="2">
      <t>ツキ</t>
    </rPh>
    <rPh sb="4" eb="5">
      <t>ヒ</t>
    </rPh>
    <phoneticPr fontId="2"/>
  </si>
  <si>
    <t>4月1日</t>
    <rPh sb="1" eb="2">
      <t>ツキ</t>
    </rPh>
    <rPh sb="3" eb="4">
      <t>ヒ</t>
    </rPh>
    <phoneticPr fontId="2"/>
  </si>
  <si>
    <t>｢総括表｣ｼｰﾄ：一括有期事業総括表（建設の事業）に掲載する事業開始時期を下表の黄色セルに西暦で設定する。</t>
    <rPh sb="48" eb="50">
      <t>セッテイ</t>
    </rPh>
    <phoneticPr fontId="2"/>
  </si>
  <si>
    <t>｢報告書（事業主控）｣ｼｰﾄ：一括有期事業報告書（建設の事業）の｢事業の期間：年｣の入力可能な最小値と最大値を下表の黄色セルに和暦で設定する。</t>
    <rPh sb="21" eb="23">
      <t>ホウコク</t>
    </rPh>
    <rPh sb="23" eb="24">
      <t>ショ</t>
    </rPh>
    <rPh sb="33" eb="35">
      <t>ジギョウ</t>
    </rPh>
    <rPh sb="36" eb="38">
      <t>キカン</t>
    </rPh>
    <rPh sb="39" eb="40">
      <t>ネン</t>
    </rPh>
    <rPh sb="42" eb="44">
      <t>ニュウリョク</t>
    </rPh>
    <rPh sb="44" eb="46">
      <t>カノウ</t>
    </rPh>
    <rPh sb="47" eb="50">
      <t>サイショウチ</t>
    </rPh>
    <rPh sb="51" eb="54">
      <t>サイダイチ</t>
    </rPh>
    <rPh sb="63" eb="64">
      <t>ワ</t>
    </rPh>
    <rPh sb="66" eb="68">
      <t>セッテイ</t>
    </rPh>
    <phoneticPr fontId="2"/>
  </si>
  <si>
    <t>注；黄色のセル以外は、修正しないこと。</t>
    <rPh sb="0" eb="1">
      <t>チュウ</t>
    </rPh>
    <rPh sb="2" eb="4">
      <t>キイロ</t>
    </rPh>
    <rPh sb="7" eb="9">
      <t>イガイ</t>
    </rPh>
    <rPh sb="11" eb="13">
      <t>シュウセイ</t>
    </rPh>
    <phoneticPr fontId="2"/>
  </si>
  <si>
    <t>中段</t>
    <rPh sb="0" eb="2">
      <t>チュウダン</t>
    </rPh>
    <phoneticPr fontId="2"/>
  </si>
  <si>
    <t>下段</t>
    <rPh sb="0" eb="2">
      <t>ゲダン</t>
    </rPh>
    <phoneticPr fontId="2"/>
  </si>
  <si>
    <t>◎非業務災害率</t>
    <rPh sb="1" eb="2">
      <t>ヒ</t>
    </rPh>
    <rPh sb="2" eb="4">
      <t>ギョウム</t>
    </rPh>
    <rPh sb="4" eb="6">
      <t>サイガイ</t>
    </rPh>
    <rPh sb="6" eb="7">
      <t>リツ</t>
    </rPh>
    <phoneticPr fontId="2"/>
  </si>
  <si>
    <t>｢総括表｣ｼｰﾄ：メリット料率の計算に使用する。</t>
    <rPh sb="13" eb="15">
      <t>リョウリツ</t>
    </rPh>
    <rPh sb="16" eb="18">
      <t>ケイサン</t>
    </rPh>
    <rPh sb="19" eb="21">
      <t>シヨウ</t>
    </rPh>
    <phoneticPr fontId="2"/>
  </si>
  <si>
    <t>-</t>
    <phoneticPr fontId="2"/>
  </si>
  <si>
    <t>◎概算年度設定表</t>
    <rPh sb="1" eb="3">
      <t>ガイサン</t>
    </rPh>
    <rPh sb="3" eb="5">
      <t>ネンド</t>
    </rPh>
    <rPh sb="5" eb="7">
      <t>セッテイ</t>
    </rPh>
    <rPh sb="7" eb="8">
      <t>ヒョウ</t>
    </rPh>
    <phoneticPr fontId="2"/>
  </si>
  <si>
    <t>年度更新申告書の概算年度を設定する。</t>
    <rPh sb="0" eb="2">
      <t>ネンド</t>
    </rPh>
    <rPh sb="2" eb="4">
      <t>コウシン</t>
    </rPh>
    <rPh sb="4" eb="7">
      <t>シンコクショ</t>
    </rPh>
    <rPh sb="8" eb="10">
      <t>ガイサン</t>
    </rPh>
    <rPh sb="10" eb="12">
      <t>ネンド</t>
    </rPh>
    <rPh sb="13" eb="15">
      <t>セッテイ</t>
    </rPh>
    <phoneticPr fontId="2"/>
  </si>
  <si>
    <t>上段</t>
    <rPh sb="0" eb="2">
      <t>ジョウダン</t>
    </rPh>
    <phoneticPr fontId="2"/>
  </si>
  <si>
    <t>※平成21(2009)年4月1日より"0.8"から"0.6"に変更になった。</t>
    <rPh sb="1" eb="3">
      <t>ヘイセイ</t>
    </rPh>
    <rPh sb="11" eb="12">
      <t>ネン</t>
    </rPh>
    <rPh sb="13" eb="14">
      <t>ツキ</t>
    </rPh>
    <rPh sb="15" eb="16">
      <t>ヒ</t>
    </rPh>
    <rPh sb="31" eb="33">
      <t>ヘンコウ</t>
    </rPh>
    <phoneticPr fontId="2"/>
  </si>
  <si>
    <t>期別納付額</t>
    <phoneticPr fontId="2"/>
  </si>
  <si>
    <t>概算保険料額</t>
    <phoneticPr fontId="2"/>
  </si>
  <si>
    <t>充当額</t>
    <phoneticPr fontId="2"/>
  </si>
  <si>
    <t>不足額</t>
    <phoneticPr fontId="2"/>
  </si>
  <si>
    <t>労働保険料額</t>
    <phoneticPr fontId="2"/>
  </si>
  <si>
    <t>一般拠出金充当額</t>
    <rPh sb="5" eb="7">
      <t>ジュウトウ</t>
    </rPh>
    <rPh sb="7" eb="8">
      <t>ガク</t>
    </rPh>
    <phoneticPr fontId="2"/>
  </si>
  <si>
    <t>一般拠出金</t>
    <phoneticPr fontId="2"/>
  </si>
  <si>
    <t>納付額</t>
    <phoneticPr fontId="2"/>
  </si>
  <si>
    <t>1期</t>
    <rPh sb="1" eb="2">
      <t>キ</t>
    </rPh>
    <phoneticPr fontId="2"/>
  </si>
  <si>
    <t>2期</t>
    <rPh sb="1" eb="2">
      <t>キ</t>
    </rPh>
    <phoneticPr fontId="2"/>
  </si>
  <si>
    <t>⑳差引額：充当額</t>
    <rPh sb="5" eb="7">
      <t>ジュウトウ</t>
    </rPh>
    <rPh sb="7" eb="8">
      <t>ガク</t>
    </rPh>
    <phoneticPr fontId="2"/>
  </si>
  <si>
    <t>⑳差引額：還付額</t>
    <rPh sb="5" eb="7">
      <t>カンプ</t>
    </rPh>
    <rPh sb="7" eb="8">
      <t>ガク</t>
    </rPh>
    <phoneticPr fontId="2"/>
  </si>
  <si>
    <t>⑳差引額：不足額</t>
    <rPh sb="5" eb="7">
      <t>フソク</t>
    </rPh>
    <rPh sb="7" eb="8">
      <t>ガク</t>
    </rPh>
    <phoneticPr fontId="2"/>
  </si>
  <si>
    <t>3期</t>
    <rPh sb="1" eb="2">
      <t>キ</t>
    </rPh>
    <phoneticPr fontId="2"/>
  </si>
  <si>
    <t>１．還付請求：行わない、充当額発生、充当意思：１(労働保険料のみに充当)</t>
    <rPh sb="2" eb="4">
      <t>カンプ</t>
    </rPh>
    <rPh sb="4" eb="6">
      <t>セイキュウ</t>
    </rPh>
    <rPh sb="7" eb="8">
      <t>オコナ</t>
    </rPh>
    <rPh sb="12" eb="14">
      <t>ジュウトウ</t>
    </rPh>
    <rPh sb="14" eb="15">
      <t>ガク</t>
    </rPh>
    <rPh sb="15" eb="17">
      <t>ハッセイ</t>
    </rPh>
    <rPh sb="18" eb="20">
      <t>ジュウトウ</t>
    </rPh>
    <rPh sb="20" eb="22">
      <t>イシ</t>
    </rPh>
    <rPh sb="25" eb="27">
      <t>ロウドウ</t>
    </rPh>
    <rPh sb="27" eb="30">
      <t>ホケンリョウ</t>
    </rPh>
    <rPh sb="33" eb="35">
      <t>ジュウトウ</t>
    </rPh>
    <phoneticPr fontId="2"/>
  </si>
  <si>
    <t>２．還付請求：行わない、充当額発生、充当意思：２(一般拠出金のみに充当)</t>
    <rPh sb="2" eb="4">
      <t>カンプ</t>
    </rPh>
    <rPh sb="4" eb="6">
      <t>セイキュウ</t>
    </rPh>
    <rPh sb="7" eb="8">
      <t>オコナ</t>
    </rPh>
    <rPh sb="12" eb="14">
      <t>ジュウトウ</t>
    </rPh>
    <rPh sb="14" eb="15">
      <t>ガク</t>
    </rPh>
    <rPh sb="15" eb="17">
      <t>ハッセイ</t>
    </rPh>
    <rPh sb="18" eb="20">
      <t>ジュウトウ</t>
    </rPh>
    <rPh sb="20" eb="22">
      <t>イシ</t>
    </rPh>
    <rPh sb="25" eb="27">
      <t>イッパン</t>
    </rPh>
    <rPh sb="27" eb="30">
      <t>キョシュツキン</t>
    </rPh>
    <rPh sb="33" eb="35">
      <t>ジュウトウ</t>
    </rPh>
    <phoneticPr fontId="2"/>
  </si>
  <si>
    <t>３．還付請求：行わない、充当額発生、充当意思：３(労働保険料及び一般拠出金に充当)</t>
    <rPh sb="2" eb="4">
      <t>カンプ</t>
    </rPh>
    <rPh sb="4" eb="6">
      <t>セイキュウ</t>
    </rPh>
    <rPh sb="7" eb="8">
      <t>オコナ</t>
    </rPh>
    <rPh sb="12" eb="14">
      <t>ジュウトウ</t>
    </rPh>
    <rPh sb="14" eb="15">
      <t>ガク</t>
    </rPh>
    <rPh sb="15" eb="17">
      <t>ハッセイ</t>
    </rPh>
    <rPh sb="18" eb="20">
      <t>ジュウトウ</t>
    </rPh>
    <rPh sb="20" eb="22">
      <t>イシ</t>
    </rPh>
    <rPh sb="25" eb="27">
      <t>ロウドウ</t>
    </rPh>
    <rPh sb="27" eb="30">
      <t>ホケンリョウ</t>
    </rPh>
    <rPh sb="30" eb="31">
      <t>オヨ</t>
    </rPh>
    <rPh sb="32" eb="34">
      <t>イッパン</t>
    </rPh>
    <rPh sb="34" eb="37">
      <t>キョシュツキン</t>
    </rPh>
    <rPh sb="38" eb="40">
      <t>ジュウトウ</t>
    </rPh>
    <phoneticPr fontId="2"/>
  </si>
  <si>
    <t>４．その他</t>
    <rPh sb="4" eb="5">
      <t>タ</t>
    </rPh>
    <phoneticPr fontId="2"/>
  </si>
  <si>
    <t>（１）還付請求：行わない、充当額発生、充当意思：なし</t>
    <phoneticPr fontId="2"/>
  </si>
  <si>
    <t>（２）還付請求：行う、還付額発生</t>
    <rPh sb="3" eb="5">
      <t>カンプ</t>
    </rPh>
    <rPh sb="5" eb="7">
      <t>セイキュウ</t>
    </rPh>
    <rPh sb="8" eb="9">
      <t>オコナ</t>
    </rPh>
    <rPh sb="11" eb="13">
      <t>カンプ</t>
    </rPh>
    <rPh sb="13" eb="14">
      <t>ガク</t>
    </rPh>
    <rPh sb="14" eb="16">
      <t>ハッセイ</t>
    </rPh>
    <phoneticPr fontId="2"/>
  </si>
  <si>
    <t>（３）還付請求：行わない、不足額発生</t>
    <rPh sb="3" eb="5">
      <t>カンプ</t>
    </rPh>
    <rPh sb="5" eb="7">
      <t>セイキュウ</t>
    </rPh>
    <rPh sb="8" eb="9">
      <t>オコナ</t>
    </rPh>
    <rPh sb="13" eb="15">
      <t>フソク</t>
    </rPh>
    <rPh sb="15" eb="16">
      <t>ガク</t>
    </rPh>
    <rPh sb="16" eb="18">
      <t>ハッセイ</t>
    </rPh>
    <phoneticPr fontId="2"/>
  </si>
  <si>
    <t>（４）還付請求：行う、不足額発生</t>
    <rPh sb="3" eb="5">
      <t>カンプ</t>
    </rPh>
    <rPh sb="5" eb="7">
      <t>セイキュウ</t>
    </rPh>
    <rPh sb="8" eb="9">
      <t>オコナ</t>
    </rPh>
    <rPh sb="11" eb="13">
      <t>フソク</t>
    </rPh>
    <rPh sb="13" eb="14">
      <t>ガク</t>
    </rPh>
    <rPh sb="14" eb="16">
      <t>ハッセイ</t>
    </rPh>
    <phoneticPr fontId="2"/>
  </si>
  <si>
    <t>充当意思</t>
  </si>
  <si>
    <t>期別納付額表示</t>
  </si>
  <si>
    <t>-</t>
  </si>
  <si>
    <t>一般拠出金充当額</t>
  </si>
  <si>
    <t>工事開始日</t>
    <rPh sb="0" eb="2">
      <t>コウジ</t>
    </rPh>
    <rPh sb="2" eb="4">
      <t>カイシ</t>
    </rPh>
    <rPh sb="4" eb="5">
      <t>ヒ</t>
    </rPh>
    <phoneticPr fontId="2"/>
  </si>
  <si>
    <t>①</t>
    <phoneticPr fontId="2"/>
  </si>
  <si>
    <t>②</t>
    <phoneticPr fontId="2"/>
  </si>
  <si>
    <t>③</t>
    <phoneticPr fontId="2"/>
  </si>
  <si>
    <t>④</t>
    <phoneticPr fontId="2"/>
  </si>
  <si>
    <t>②</t>
  </si>
  <si>
    <t>労 務
費 率</t>
  </si>
  <si>
    <t>左の①が対応する
労務比率</t>
    <rPh sb="9" eb="11">
      <t>ロウム</t>
    </rPh>
    <rPh sb="11" eb="13">
      <t>ヒリツ</t>
    </rPh>
    <phoneticPr fontId="2"/>
  </si>
  <si>
    <t>左の①が対応する
保険料率</t>
    <rPh sb="9" eb="12">
      <t>ホケンリョウ</t>
    </rPh>
    <rPh sb="12" eb="13">
      <t>リツ</t>
    </rPh>
    <phoneticPr fontId="2"/>
  </si>
  <si>
    <t>◎事業開始時期ごとの消費税額の取扱い</t>
    <rPh sb="1" eb="3">
      <t>ジギョウ</t>
    </rPh>
    <rPh sb="3" eb="5">
      <t>カイシ</t>
    </rPh>
    <rPh sb="5" eb="7">
      <t>ジキ</t>
    </rPh>
    <rPh sb="10" eb="13">
      <t>ショウヒゼイ</t>
    </rPh>
    <rPh sb="13" eb="14">
      <t>ガク</t>
    </rPh>
    <rPh sb="15" eb="17">
      <t>トリアツカ</t>
    </rPh>
    <phoneticPr fontId="2"/>
  </si>
  <si>
    <t>9月30日</t>
    <rPh sb="1" eb="2">
      <t>ツキ</t>
    </rPh>
    <rPh sb="4" eb="5">
      <t>ヒ</t>
    </rPh>
    <phoneticPr fontId="2"/>
  </si>
  <si>
    <t>10月1日</t>
    <rPh sb="2" eb="3">
      <t>ツキ</t>
    </rPh>
    <rPh sb="4" eb="5">
      <t>ヒ</t>
    </rPh>
    <phoneticPr fontId="2"/>
  </si>
  <si>
    <t>消費税率適用なし</t>
    <rPh sb="0" eb="3">
      <t>ショウヒゼイ</t>
    </rPh>
    <rPh sb="3" eb="4">
      <t>リツ</t>
    </rPh>
    <rPh sb="4" eb="6">
      <t>テキヨウ</t>
    </rPh>
    <phoneticPr fontId="2"/>
  </si>
  <si>
    <t>消費税率適用あり（請負金額×105÷108）</t>
    <rPh sb="9" eb="11">
      <t>ウケオイ</t>
    </rPh>
    <rPh sb="11" eb="13">
      <t>キンガク</t>
    </rPh>
    <phoneticPr fontId="2"/>
  </si>
  <si>
    <t>｢報告書（事業主控）｣ｼｰﾄ：消費税考慮</t>
    <rPh sb="15" eb="18">
      <t>ショウヒゼイ</t>
    </rPh>
    <rPh sb="18" eb="20">
      <t>コウリョ</t>
    </rPh>
    <phoneticPr fontId="2"/>
  </si>
  <si>
    <t>②請負金額：下段
("賃金で算定"しない)</t>
    <phoneticPr fontId="2"/>
  </si>
  <si>
    <t>左の②が対応する
消費税額考慮</t>
    <rPh sb="9" eb="12">
      <t>ショウヒゼイ</t>
    </rPh>
    <rPh sb="12" eb="13">
      <t>ガク</t>
    </rPh>
    <rPh sb="13" eb="15">
      <t>コウリョ</t>
    </rPh>
    <phoneticPr fontId="2"/>
  </si>
  <si>
    <t>消費税考慮</t>
    <rPh sb="0" eb="3">
      <t>ショウヒゼイ</t>
    </rPh>
    <rPh sb="3" eb="5">
      <t>コウリョ</t>
    </rPh>
    <phoneticPr fontId="2"/>
  </si>
  <si>
    <t>請負金額：下段
("賃金で算定"しない)
消費税額考慮</t>
    <phoneticPr fontId="2"/>
  </si>
  <si>
    <t>賃金総額
（労務比率＋
賃金で算定額）</t>
    <rPh sb="0" eb="2">
      <t>チンギン</t>
    </rPh>
    <rPh sb="2" eb="4">
      <t>ソウガク</t>
    </rPh>
    <rPh sb="6" eb="8">
      <t>ロウム</t>
    </rPh>
    <rPh sb="8" eb="10">
      <t>ヒリツ</t>
    </rPh>
    <rPh sb="12" eb="14">
      <t>チンギン</t>
    </rPh>
    <rPh sb="15" eb="17">
      <t>サンテイ</t>
    </rPh>
    <rPh sb="17" eb="18">
      <t>ガク</t>
    </rPh>
    <phoneticPr fontId="2"/>
  </si>
  <si>
    <t>消費税・労務比率考慮明細</t>
    <rPh sb="0" eb="3">
      <t>ショウヒゼイ</t>
    </rPh>
    <rPh sb="4" eb="6">
      <t>ロウム</t>
    </rPh>
    <rPh sb="6" eb="8">
      <t>ヒリツ</t>
    </rPh>
    <rPh sb="8" eb="10">
      <t>コウリョ</t>
    </rPh>
    <rPh sb="10" eb="12">
      <t>メイサイ</t>
    </rPh>
    <phoneticPr fontId="2"/>
  </si>
  <si>
    <t>消費税考慮無
賃金総額</t>
    <rPh sb="0" eb="2">
      <t>ショウヒ</t>
    </rPh>
    <rPh sb="2" eb="3">
      <t>ゼイ</t>
    </rPh>
    <rPh sb="3" eb="5">
      <t>コウリョ</t>
    </rPh>
    <rPh sb="5" eb="6">
      <t>ナ</t>
    </rPh>
    <phoneticPr fontId="2"/>
  </si>
  <si>
    <t>消費税考慮有
賃金総額</t>
    <rPh sb="0" eb="2">
      <t>ショウヒ</t>
    </rPh>
    <rPh sb="2" eb="3">
      <t>ゼイ</t>
    </rPh>
    <rPh sb="3" eb="5">
      <t>コウリョ</t>
    </rPh>
    <rPh sb="5" eb="6">
      <t>アリ</t>
    </rPh>
    <phoneticPr fontId="2"/>
  </si>
  <si>
    <t>消費税FLG</t>
    <rPh sb="0" eb="3">
      <t>ショウヒゼイ</t>
    </rPh>
    <phoneticPr fontId="2"/>
  </si>
  <si>
    <t>消費税考慮
小計請負額</t>
    <rPh sb="0" eb="3">
      <t>ショウヒゼイ</t>
    </rPh>
    <rPh sb="3" eb="5">
      <t>コウリョ</t>
    </rPh>
    <rPh sb="6" eb="8">
      <t>ショウケイ</t>
    </rPh>
    <rPh sb="8" eb="11">
      <t>ウケオイガク</t>
    </rPh>
    <phoneticPr fontId="2"/>
  </si>
  <si>
    <t>消費税考慮小計賃金</t>
    <rPh sb="0" eb="3">
      <t>ショウヒゼイ</t>
    </rPh>
    <rPh sb="3" eb="5">
      <t>コウリョ</t>
    </rPh>
    <rPh sb="5" eb="7">
      <t>ショウケイ</t>
    </rPh>
    <rPh sb="7" eb="9">
      <t>チンギン</t>
    </rPh>
    <phoneticPr fontId="2"/>
  </si>
  <si>
    <t>*</t>
    <phoneticPr fontId="2"/>
  </si>
  <si>
    <t>*</t>
    <phoneticPr fontId="2"/>
  </si>
  <si>
    <t>*</t>
    <phoneticPr fontId="2"/>
  </si>
  <si>
    <t>*</t>
    <phoneticPr fontId="2"/>
  </si>
  <si>
    <t>*</t>
    <phoneticPr fontId="2"/>
  </si>
  <si>
    <t>*</t>
    <phoneticPr fontId="2"/>
  </si>
  <si>
    <t>　社会保険労務士記載欄は、この報告書を社会保険労務士が作成した場合のみ記載すること。</t>
    <phoneticPr fontId="2"/>
  </si>
  <si>
    <t>2</t>
    <phoneticPr fontId="2"/>
  </si>
  <si>
    <t>7</t>
    <phoneticPr fontId="2"/>
  </si>
  <si>
    <t>1</t>
    <phoneticPr fontId="2"/>
  </si>
  <si>
    <t>0</t>
    <phoneticPr fontId="2"/>
  </si>
  <si>
    <t>9</t>
    <phoneticPr fontId="2"/>
  </si>
  <si>
    <t>4</t>
    <phoneticPr fontId="2"/>
  </si>
  <si>
    <t>6</t>
    <phoneticPr fontId="2"/>
  </si>
  <si>
    <t>5</t>
    <phoneticPr fontId="2"/>
  </si>
  <si>
    <t>労務比率</t>
    <rPh sb="0" eb="4">
      <t>ロウムヒリツ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</si>
</sst>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176" formatCode="[&lt;=999]000;[&lt;=9999]000\-00;000\-0000"/>
    <numFmt numFmtId="177" formatCode="#,##0_);[Red]\(#,##0\)"/>
    <numFmt numFmtId="178" formatCode="\(#,###\)"/>
    <numFmt numFmtId="179" formatCode="[$-411]ge\.m\.d;@"/>
    <numFmt numFmtId="180" formatCode="&quot;計&quot;\ #,###&quot; &quot;"/>
    <numFmt numFmtId="181" formatCode="0.0_ "/>
    <numFmt numFmtId="182" formatCode="#,##0_ "/>
  </numFmts>
  <fonts count="30">
    <font>
      <sz val="11"/>
      <name val="ＭＳ Ｐゴシック"/>
      <family val="3"/>
      <charset val="128"/>
    </font>
    <font>
      <sz val="11"/>
      <name val="ＭＳ Ｐゴシック"/>
      <family val="3"/>
      <charset val="128"/>
    </font>
    <font>
      <sz val="6"/>
      <name val="ＭＳ Ｐゴシック"/>
      <family val="3"/>
      <charset val="128"/>
    </font>
    <font>
      <sz val="11"/>
      <color indexed="17"/>
      <name val="ＭＳ Ｐ明朝"/>
      <family val="1"/>
      <charset val="128"/>
    </font>
    <font>
      <sz val="10"/>
      <color indexed="17"/>
      <name val="ＭＳ Ｐ明朝"/>
      <family val="1"/>
      <charset val="128"/>
    </font>
    <font>
      <sz val="9"/>
      <color indexed="17"/>
      <name val="ＭＳ Ｐ明朝"/>
      <family val="1"/>
      <charset val="128"/>
    </font>
    <font>
      <sz val="8"/>
      <color indexed="17"/>
      <name val="ＭＳ Ｐ明朝"/>
      <family val="1"/>
      <charset val="128"/>
    </font>
    <font>
      <sz val="16"/>
      <color indexed="17"/>
      <name val="ＭＳ Ｐ明朝"/>
      <family val="1"/>
      <charset val="128"/>
    </font>
    <font>
      <sz val="12"/>
      <color indexed="17"/>
      <name val="ＭＳ Ｐ明朝"/>
      <family val="1"/>
      <charset val="128"/>
    </font>
    <font>
      <sz val="18"/>
      <color indexed="17"/>
      <name val="ＭＳ Ｐ明朝"/>
      <family val="1"/>
      <charset val="128"/>
    </font>
    <font>
      <sz val="14"/>
      <color indexed="17"/>
      <name val="ＭＳ Ｐ明朝"/>
      <family val="1"/>
      <charset val="128"/>
    </font>
    <font>
      <sz val="11"/>
      <name val="ＭＳ Ｐ明朝"/>
      <family val="1"/>
      <charset val="128"/>
    </font>
    <font>
      <sz val="10"/>
      <name val="ＭＳ Ｐ明朝"/>
      <family val="1"/>
      <charset val="128"/>
    </font>
    <font>
      <sz val="9"/>
      <name val="ＭＳ Ｐ明朝"/>
      <family val="1"/>
      <charset val="128"/>
    </font>
    <font>
      <sz val="8.5"/>
      <color indexed="17"/>
      <name val="ＭＳ Ｐ明朝"/>
      <family val="1"/>
      <charset val="128"/>
    </font>
    <font>
      <sz val="7"/>
      <color indexed="17"/>
      <name val="ＭＳ Ｐ明朝"/>
      <family val="1"/>
      <charset val="128"/>
    </font>
    <font>
      <sz val="11"/>
      <name val="ＭＳ Ｐゴシック"/>
      <family val="3"/>
      <charset val="128"/>
    </font>
    <font>
      <sz val="9"/>
      <color indexed="81"/>
      <name val="ＭＳ Ｐ明朝"/>
      <family val="1"/>
      <charset val="128"/>
    </font>
    <font>
      <sz val="9"/>
      <color indexed="10"/>
      <name val="ＭＳ Ｐ明朝"/>
      <family val="1"/>
      <charset val="128"/>
    </font>
    <font>
      <b/>
      <sz val="9"/>
      <color indexed="10"/>
      <name val="ＭＳ Ｐ明朝"/>
      <family val="1"/>
      <charset val="128"/>
    </font>
    <font>
      <b/>
      <sz val="16"/>
      <color indexed="10"/>
      <name val="ＭＳ Ｐ明朝"/>
      <family val="1"/>
      <charset val="128"/>
    </font>
    <font>
      <sz val="9"/>
      <color indexed="10"/>
      <name val="ＭＳ Ｐ明朝"/>
      <family val="1"/>
      <charset val="128"/>
    </font>
    <font>
      <sz val="9"/>
      <name val="ＭＳ Ｐゴシック"/>
      <family val="3"/>
      <charset val="128"/>
    </font>
    <font>
      <sz val="10"/>
      <color indexed="8"/>
      <name val="ＭＳ Ｐゴシック"/>
      <family val="3"/>
      <charset val="128"/>
    </font>
    <font>
      <sz val="10"/>
      <name val="ＭＳ Ｐゴシック"/>
      <family val="3"/>
      <charset val="128"/>
    </font>
    <font>
      <sz val="11"/>
      <color indexed="8"/>
      <name val="ＭＳ Ｐゴシック"/>
      <family val="3"/>
      <charset val="128"/>
    </font>
    <font>
      <sz val="11"/>
      <color theme="1"/>
      <name val="ＭＳ Ｐゴシック"/>
      <family val="3"/>
      <charset val="128"/>
      <scheme val="minor"/>
    </font>
    <font>
      <sz val="9"/>
      <name val="ＭＳ 明朝"/>
      <family val="1"/>
      <charset val="128"/>
    </font>
    <font>
      <sz val="10"/>
      <color rgb="FF008000"/>
      <name val="ＭＳ Ｐ明朝"/>
      <family val="1"/>
      <charset val="128"/>
    </font>
    <font>
      <sz val="9"/>
      <color indexed="81"/>
      <name val="MS P ゴシック"/>
      <family val="3"/>
      <charset val="128"/>
    </font>
  </fonts>
  <fills count="7">
    <fill>
      <patternFill patternType="none"/>
    </fill>
    <fill>
      <patternFill patternType="gray125"/>
    </fill>
    <fill>
      <patternFill patternType="solid">
        <fgColor indexed="43"/>
        <bgColor indexed="64"/>
      </patternFill>
    </fill>
    <fill>
      <patternFill patternType="solid">
        <fgColor indexed="13"/>
        <bgColor indexed="64"/>
      </patternFill>
    </fill>
    <fill>
      <patternFill patternType="solid">
        <fgColor indexed="42"/>
        <bgColor indexed="64"/>
      </patternFill>
    </fill>
    <fill>
      <patternFill patternType="solid">
        <fgColor rgb="FFFFFF00"/>
        <bgColor indexed="64"/>
      </patternFill>
    </fill>
    <fill>
      <patternFill patternType="solid">
        <fgColor theme="9" tint="0.59999389629810485"/>
        <bgColor indexed="64"/>
      </patternFill>
    </fill>
  </fills>
  <borders count="131">
    <border>
      <left/>
      <right/>
      <top/>
      <bottom/>
      <diagonal/>
    </border>
    <border>
      <left style="thin">
        <color indexed="17"/>
      </left>
      <right style="thin">
        <color indexed="17"/>
      </right>
      <top style="thin">
        <color indexed="17"/>
      </top>
      <bottom style="thin">
        <color indexed="17"/>
      </bottom>
      <diagonal/>
    </border>
    <border>
      <left/>
      <right/>
      <top/>
      <bottom style="thin">
        <color indexed="17"/>
      </bottom>
      <diagonal/>
    </border>
    <border>
      <left style="thin">
        <color indexed="17"/>
      </left>
      <right/>
      <top style="thin">
        <color indexed="17"/>
      </top>
      <bottom style="thin">
        <color indexed="17"/>
      </bottom>
      <diagonal/>
    </border>
    <border>
      <left style="thin">
        <color indexed="17"/>
      </left>
      <right/>
      <top style="thin">
        <color indexed="17"/>
      </top>
      <bottom/>
      <diagonal/>
    </border>
    <border>
      <left/>
      <right style="thin">
        <color indexed="17"/>
      </right>
      <top style="thin">
        <color indexed="17"/>
      </top>
      <bottom/>
      <diagonal/>
    </border>
    <border>
      <left/>
      <right/>
      <top style="thin">
        <color indexed="17"/>
      </top>
      <bottom/>
      <diagonal/>
    </border>
    <border>
      <left/>
      <right/>
      <top style="dotted">
        <color indexed="17"/>
      </top>
      <bottom/>
      <diagonal/>
    </border>
    <border>
      <left/>
      <right/>
      <top/>
      <bottom style="dotted">
        <color indexed="17"/>
      </bottom>
      <diagonal/>
    </border>
    <border>
      <left/>
      <right/>
      <top style="thin">
        <color indexed="17"/>
      </top>
      <bottom style="thin">
        <color indexed="17"/>
      </bottom>
      <diagonal/>
    </border>
    <border>
      <left/>
      <right style="thin">
        <color indexed="17"/>
      </right>
      <top style="thin">
        <color indexed="17"/>
      </top>
      <bottom style="thin">
        <color indexed="17"/>
      </bottom>
      <diagonal/>
    </border>
    <border>
      <left style="thin">
        <color indexed="17"/>
      </left>
      <right/>
      <top/>
      <bottom/>
      <diagonal/>
    </border>
    <border>
      <left/>
      <right style="thin">
        <color indexed="17"/>
      </right>
      <top/>
      <bottom style="thin">
        <color indexed="17"/>
      </bottom>
      <diagonal/>
    </border>
    <border>
      <left/>
      <right style="thin">
        <color indexed="17"/>
      </right>
      <top/>
      <bottom/>
      <diagonal/>
    </border>
    <border>
      <left style="thin">
        <color indexed="17"/>
      </left>
      <right/>
      <top/>
      <bottom style="thin">
        <color indexed="17"/>
      </bottom>
      <diagonal/>
    </border>
    <border>
      <left/>
      <right style="hair">
        <color indexed="17"/>
      </right>
      <top style="hair">
        <color indexed="17"/>
      </top>
      <bottom/>
      <diagonal/>
    </border>
    <border>
      <left/>
      <right style="hair">
        <color indexed="17"/>
      </right>
      <top/>
      <bottom style="hair">
        <color indexed="17"/>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
      <left/>
      <right style="thin">
        <color indexed="64"/>
      </right>
      <top/>
      <bottom/>
      <diagonal/>
    </border>
    <border>
      <left/>
      <right style="medium">
        <color indexed="64"/>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thin">
        <color indexed="64"/>
      </top>
      <bottom/>
      <diagonal/>
    </border>
    <border>
      <left/>
      <right/>
      <top style="medium">
        <color indexed="64"/>
      </top>
      <bottom/>
      <diagonal/>
    </border>
    <border>
      <left style="thin">
        <color indexed="17"/>
      </left>
      <right style="hair">
        <color indexed="17"/>
      </right>
      <top style="thin">
        <color indexed="17"/>
      </top>
      <bottom style="hair">
        <color indexed="17"/>
      </bottom>
      <diagonal/>
    </border>
    <border>
      <left style="hair">
        <color indexed="17"/>
      </left>
      <right style="hair">
        <color indexed="17"/>
      </right>
      <top style="thin">
        <color indexed="17"/>
      </top>
      <bottom style="hair">
        <color indexed="17"/>
      </bottom>
      <diagonal/>
    </border>
    <border>
      <left style="hair">
        <color indexed="17"/>
      </left>
      <right style="thin">
        <color indexed="17"/>
      </right>
      <top style="thin">
        <color indexed="17"/>
      </top>
      <bottom style="hair">
        <color indexed="17"/>
      </bottom>
      <diagonal/>
    </border>
    <border>
      <left style="thin">
        <color indexed="17"/>
      </left>
      <right style="hair">
        <color indexed="17"/>
      </right>
      <top style="hair">
        <color indexed="17"/>
      </top>
      <bottom/>
      <diagonal/>
    </border>
    <border>
      <left style="hair">
        <color indexed="17"/>
      </left>
      <right style="hair">
        <color indexed="17"/>
      </right>
      <top style="hair">
        <color indexed="17"/>
      </top>
      <bottom/>
      <diagonal/>
    </border>
    <border>
      <left style="hair">
        <color indexed="17"/>
      </left>
      <right style="thin">
        <color indexed="17"/>
      </right>
      <top style="hair">
        <color indexed="17"/>
      </top>
      <bottom/>
      <diagonal/>
    </border>
    <border>
      <left style="dotted">
        <color indexed="17"/>
      </left>
      <right/>
      <top style="thin">
        <color indexed="17"/>
      </top>
      <bottom/>
      <diagonal/>
    </border>
    <border>
      <left style="dotted">
        <color indexed="17"/>
      </left>
      <right/>
      <top/>
      <bottom style="thin">
        <color indexed="17"/>
      </bottom>
      <diagonal/>
    </border>
    <border>
      <left style="hair">
        <color indexed="17"/>
      </left>
      <right/>
      <top style="thin">
        <color indexed="17"/>
      </top>
      <bottom style="hair">
        <color indexed="17"/>
      </bottom>
      <diagonal/>
    </border>
    <border>
      <left style="hair">
        <color indexed="17"/>
      </left>
      <right/>
      <top style="hair">
        <color indexed="17"/>
      </top>
      <bottom/>
      <diagonal/>
    </border>
    <border>
      <left/>
      <right style="hair">
        <color indexed="17"/>
      </right>
      <top/>
      <bottom/>
      <diagonal/>
    </border>
    <border>
      <left style="hair">
        <color indexed="17"/>
      </left>
      <right style="hair">
        <color indexed="17"/>
      </right>
      <top/>
      <bottom/>
      <diagonal/>
    </border>
    <border>
      <left style="thin">
        <color indexed="17"/>
      </left>
      <right style="hair">
        <color indexed="17"/>
      </right>
      <top style="hair">
        <color indexed="17"/>
      </top>
      <bottom style="hair">
        <color indexed="17"/>
      </bottom>
      <diagonal/>
    </border>
    <border>
      <left style="hair">
        <color indexed="17"/>
      </left>
      <right style="hair">
        <color indexed="17"/>
      </right>
      <top style="hair">
        <color indexed="17"/>
      </top>
      <bottom style="hair">
        <color indexed="17"/>
      </bottom>
      <diagonal/>
    </border>
    <border>
      <left style="hair">
        <color indexed="17"/>
      </left>
      <right/>
      <top style="hair">
        <color indexed="17"/>
      </top>
      <bottom style="hair">
        <color indexed="17"/>
      </bottom>
      <diagonal/>
    </border>
    <border>
      <left style="hair">
        <color indexed="17"/>
      </left>
      <right style="thin">
        <color indexed="17"/>
      </right>
      <top style="hair">
        <color indexed="17"/>
      </top>
      <bottom style="hair">
        <color indexed="17"/>
      </bottom>
      <diagonal/>
    </border>
    <border>
      <left/>
      <right style="hair">
        <color indexed="17"/>
      </right>
      <top style="thin">
        <color indexed="17"/>
      </top>
      <bottom style="hair">
        <color indexed="17"/>
      </bottom>
      <diagonal/>
    </border>
    <border>
      <left/>
      <right style="hair">
        <color indexed="17"/>
      </right>
      <top style="hair">
        <color indexed="17"/>
      </top>
      <bottom style="hair">
        <color indexed="17"/>
      </bottom>
      <diagonal/>
    </border>
    <border>
      <left style="dotted">
        <color indexed="17"/>
      </left>
      <right style="dotted">
        <color indexed="17"/>
      </right>
      <top style="thin">
        <color indexed="17"/>
      </top>
      <bottom/>
      <diagonal/>
    </border>
    <border>
      <left style="dotted">
        <color indexed="17"/>
      </left>
      <right style="dotted">
        <color indexed="17"/>
      </right>
      <top/>
      <bottom/>
      <diagonal/>
    </border>
    <border>
      <left style="dotted">
        <color indexed="17"/>
      </left>
      <right style="dotted">
        <color indexed="17"/>
      </right>
      <top/>
      <bottom style="thin">
        <color indexed="17"/>
      </bottom>
      <diagonal/>
    </border>
    <border>
      <left style="dotted">
        <color indexed="17"/>
      </left>
      <right style="thin">
        <color indexed="17"/>
      </right>
      <top style="thin">
        <color indexed="17"/>
      </top>
      <bottom/>
      <diagonal/>
    </border>
    <border>
      <left style="dotted">
        <color indexed="17"/>
      </left>
      <right style="thin">
        <color indexed="17"/>
      </right>
      <top/>
      <bottom/>
      <diagonal/>
    </border>
    <border>
      <left style="dotted">
        <color indexed="17"/>
      </left>
      <right style="thin">
        <color indexed="17"/>
      </right>
      <top/>
      <bottom style="thin">
        <color indexed="17"/>
      </bottom>
      <diagonal/>
    </border>
    <border>
      <left style="thin">
        <color indexed="17"/>
      </left>
      <right style="dotted">
        <color indexed="17"/>
      </right>
      <top style="thin">
        <color indexed="17"/>
      </top>
      <bottom/>
      <diagonal/>
    </border>
    <border>
      <left style="thin">
        <color indexed="17"/>
      </left>
      <right style="dotted">
        <color indexed="17"/>
      </right>
      <top/>
      <bottom/>
      <diagonal/>
    </border>
    <border>
      <left style="thin">
        <color indexed="17"/>
      </left>
      <right style="dotted">
        <color indexed="17"/>
      </right>
      <top/>
      <bottom style="thin">
        <color indexed="17"/>
      </bottom>
      <diagonal/>
    </border>
    <border>
      <left style="thin">
        <color indexed="17"/>
      </left>
      <right style="thin">
        <color indexed="17"/>
      </right>
      <top style="thin">
        <color indexed="17"/>
      </top>
      <bottom/>
      <diagonal/>
    </border>
    <border>
      <left style="hair">
        <color indexed="17"/>
      </left>
      <right style="hair">
        <color indexed="17"/>
      </right>
      <top/>
      <bottom style="hair">
        <color indexed="17"/>
      </bottom>
      <diagonal/>
    </border>
    <border>
      <left style="hair">
        <color indexed="17"/>
      </left>
      <right style="thin">
        <color indexed="17"/>
      </right>
      <top/>
      <bottom style="hair">
        <color indexed="17"/>
      </bottom>
      <diagonal/>
    </border>
    <border>
      <left style="thin">
        <color indexed="17"/>
      </left>
      <right style="thin">
        <color indexed="17"/>
      </right>
      <top/>
      <bottom style="thin">
        <color indexed="17"/>
      </bottom>
      <diagonal/>
    </border>
    <border>
      <left style="hair">
        <color indexed="17"/>
      </left>
      <right/>
      <top/>
      <bottom/>
      <diagonal/>
    </border>
    <border>
      <left style="hair">
        <color indexed="17"/>
      </left>
      <right style="thin">
        <color indexed="17"/>
      </right>
      <top/>
      <bottom/>
      <diagonal/>
    </border>
    <border>
      <left style="thin">
        <color indexed="17"/>
      </left>
      <right style="thin">
        <color indexed="17"/>
      </right>
      <top/>
      <bottom/>
      <diagonal/>
    </border>
    <border>
      <left style="dotted">
        <color indexed="17"/>
      </left>
      <right/>
      <top style="dotted">
        <color indexed="17"/>
      </top>
      <bottom/>
      <diagonal/>
    </border>
    <border>
      <left/>
      <right style="dotted">
        <color indexed="17"/>
      </right>
      <top style="dotted">
        <color indexed="17"/>
      </top>
      <bottom/>
      <diagonal/>
    </border>
    <border>
      <left style="dotted">
        <color indexed="17"/>
      </left>
      <right/>
      <top/>
      <bottom style="dotted">
        <color indexed="17"/>
      </bottom>
      <diagonal/>
    </border>
    <border>
      <left/>
      <right style="dotted">
        <color indexed="17"/>
      </right>
      <top/>
      <bottom style="dotted">
        <color indexed="17"/>
      </bottom>
      <diagonal/>
    </border>
    <border>
      <left style="dotted">
        <color indexed="17"/>
      </left>
      <right/>
      <top style="thin">
        <color indexed="17"/>
      </top>
      <bottom style="thin">
        <color indexed="17"/>
      </bottom>
      <diagonal/>
    </border>
    <border>
      <left style="thin">
        <color indexed="17"/>
      </left>
      <right style="dotted">
        <color indexed="17"/>
      </right>
      <top style="thin">
        <color indexed="17"/>
      </top>
      <bottom style="thin">
        <color indexed="17"/>
      </bottom>
      <diagonal/>
    </border>
    <border>
      <left style="thin">
        <color indexed="17"/>
      </left>
      <right style="hair">
        <color indexed="17"/>
      </right>
      <top/>
      <bottom style="hair">
        <color indexed="17"/>
      </bottom>
      <diagonal/>
    </border>
    <border>
      <left style="dotted">
        <color indexed="17"/>
      </left>
      <right style="dotted">
        <color indexed="17"/>
      </right>
      <top style="thin">
        <color indexed="17"/>
      </top>
      <bottom style="thin">
        <color indexed="17"/>
      </bottom>
      <diagonal/>
    </border>
    <border>
      <left style="dotted">
        <color indexed="17"/>
      </left>
      <right style="hair">
        <color indexed="17"/>
      </right>
      <top style="dotted">
        <color indexed="17"/>
      </top>
      <bottom style="hair">
        <color indexed="17"/>
      </bottom>
      <diagonal/>
    </border>
    <border>
      <left style="hair">
        <color indexed="17"/>
      </left>
      <right style="hair">
        <color indexed="17"/>
      </right>
      <top style="dotted">
        <color indexed="17"/>
      </top>
      <bottom style="hair">
        <color indexed="17"/>
      </bottom>
      <diagonal/>
    </border>
    <border>
      <left style="hair">
        <color indexed="17"/>
      </left>
      <right style="dotted">
        <color indexed="17"/>
      </right>
      <top style="dotted">
        <color indexed="17"/>
      </top>
      <bottom style="hair">
        <color indexed="17"/>
      </bottom>
      <diagonal/>
    </border>
    <border>
      <left style="dotted">
        <color indexed="17"/>
      </left>
      <right style="hair">
        <color indexed="17"/>
      </right>
      <top style="hair">
        <color indexed="17"/>
      </top>
      <bottom style="dotted">
        <color indexed="17"/>
      </bottom>
      <diagonal/>
    </border>
    <border>
      <left style="hair">
        <color indexed="17"/>
      </left>
      <right style="hair">
        <color indexed="17"/>
      </right>
      <top style="hair">
        <color indexed="17"/>
      </top>
      <bottom style="dotted">
        <color indexed="17"/>
      </bottom>
      <diagonal/>
    </border>
    <border>
      <left style="hair">
        <color indexed="17"/>
      </left>
      <right style="dotted">
        <color indexed="17"/>
      </right>
      <top style="hair">
        <color indexed="17"/>
      </top>
      <bottom style="dotted">
        <color indexed="17"/>
      </bottom>
      <diagonal/>
    </border>
    <border>
      <left style="hair">
        <color indexed="17"/>
      </left>
      <right/>
      <top style="dotted">
        <color indexed="17"/>
      </top>
      <bottom style="hair">
        <color indexed="17"/>
      </bottom>
      <diagonal/>
    </border>
    <border>
      <left style="dotted">
        <color indexed="17"/>
      </left>
      <right style="hair">
        <color indexed="17"/>
      </right>
      <top style="hair">
        <color indexed="17"/>
      </top>
      <bottom style="hair">
        <color indexed="17"/>
      </bottom>
      <diagonal/>
    </border>
    <border>
      <left style="hair">
        <color indexed="17"/>
      </left>
      <right/>
      <top style="hair">
        <color indexed="17"/>
      </top>
      <bottom style="dotted">
        <color indexed="17"/>
      </bottom>
      <diagonal/>
    </border>
    <border>
      <left/>
      <right style="thin">
        <color indexed="64"/>
      </right>
      <top style="medium">
        <color indexed="64"/>
      </top>
      <bottom/>
      <diagonal/>
    </border>
    <border>
      <left style="thin">
        <color indexed="64"/>
      </left>
      <right style="thin">
        <color indexed="64"/>
      </right>
      <top/>
      <bottom/>
      <diagonal/>
    </border>
    <border>
      <left style="dotted">
        <color indexed="17"/>
      </left>
      <right/>
      <top/>
      <bottom/>
      <diagonal/>
    </border>
    <border>
      <left style="medium">
        <color indexed="64"/>
      </left>
      <right/>
      <top/>
      <bottom/>
      <diagonal/>
    </border>
    <border>
      <left style="medium">
        <color indexed="64"/>
      </left>
      <right/>
      <top style="medium">
        <color indexed="64"/>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thin">
        <color indexed="64"/>
      </top>
      <bottom style="medium">
        <color indexed="64"/>
      </bottom>
      <diagonal/>
    </border>
    <border>
      <left style="double">
        <color indexed="64"/>
      </left>
      <right/>
      <top style="thin">
        <color indexed="64"/>
      </top>
      <bottom style="thin">
        <color indexed="64"/>
      </bottom>
      <diagonal/>
    </border>
    <border>
      <left/>
      <right style="double">
        <color indexed="64"/>
      </right>
      <top style="thin">
        <color indexed="64"/>
      </top>
      <bottom style="thin">
        <color indexed="64"/>
      </bottom>
      <diagonal/>
    </border>
    <border>
      <left/>
      <right style="double">
        <color indexed="64"/>
      </right>
      <top style="thin">
        <color indexed="64"/>
      </top>
      <bottom/>
      <diagonal/>
    </border>
    <border>
      <left style="double">
        <color indexed="64"/>
      </left>
      <right/>
      <top style="thin">
        <color indexed="64"/>
      </top>
      <bottom/>
      <diagonal/>
    </border>
    <border>
      <left/>
      <right style="medium">
        <color indexed="64"/>
      </right>
      <top style="thin">
        <color indexed="64"/>
      </top>
      <bottom/>
      <diagonal/>
    </border>
    <border>
      <left/>
      <right style="double">
        <color indexed="64"/>
      </right>
      <top/>
      <bottom/>
      <diagonal/>
    </border>
    <border>
      <left style="double">
        <color indexed="64"/>
      </left>
      <right/>
      <top/>
      <bottom/>
      <diagonal/>
    </border>
    <border>
      <left/>
      <right style="double">
        <color indexed="64"/>
      </right>
      <top/>
      <bottom style="thin">
        <color indexed="64"/>
      </bottom>
      <diagonal/>
    </border>
    <border>
      <left style="double">
        <color indexed="64"/>
      </left>
      <right/>
      <top/>
      <bottom style="thin">
        <color indexed="64"/>
      </bottom>
      <diagonal/>
    </border>
    <border>
      <left/>
      <right style="medium">
        <color indexed="64"/>
      </right>
      <top/>
      <bottom style="thin">
        <color indexed="64"/>
      </bottom>
      <diagonal/>
    </border>
    <border>
      <left style="thin">
        <color indexed="64"/>
      </left>
      <right style="double">
        <color indexed="64"/>
      </right>
      <top/>
      <bottom style="thin">
        <color indexed="64"/>
      </bottom>
      <diagonal/>
    </border>
    <border>
      <left style="thin">
        <color indexed="64"/>
      </left>
      <right style="double">
        <color indexed="64"/>
      </right>
      <top style="thin">
        <color indexed="64"/>
      </top>
      <bottom style="thin">
        <color indexed="64"/>
      </bottom>
      <diagonal/>
    </border>
    <border>
      <left style="thin">
        <color indexed="64"/>
      </left>
      <right style="double">
        <color indexed="64"/>
      </right>
      <top style="thin">
        <color indexed="64"/>
      </top>
      <bottom style="medium">
        <color indexed="64"/>
      </bottom>
      <diagonal/>
    </border>
    <border>
      <left style="thin">
        <color indexed="64"/>
      </left>
      <right style="thin">
        <color rgb="FFFF0000"/>
      </right>
      <top/>
      <bottom style="thin">
        <color rgb="FFFF0000"/>
      </bottom>
      <diagonal/>
    </border>
    <border>
      <left style="thin">
        <color indexed="64"/>
      </left>
      <right style="thin">
        <color rgb="FFFF0000"/>
      </right>
      <top/>
      <bottom/>
      <diagonal/>
    </border>
    <border>
      <left style="thin">
        <color indexed="64"/>
      </left>
      <right style="thin">
        <color rgb="FFFF0000"/>
      </right>
      <top style="thin">
        <color rgb="FFFF0000"/>
      </top>
      <bottom/>
      <diagonal/>
    </border>
    <border>
      <left/>
      <right/>
      <top style="thin">
        <color rgb="FF008000"/>
      </top>
      <bottom/>
      <diagonal/>
    </border>
    <border>
      <left style="thin">
        <color rgb="FF008000"/>
      </left>
      <right/>
      <top style="thin">
        <color rgb="FF008000"/>
      </top>
      <bottom/>
      <diagonal/>
    </border>
    <border>
      <left/>
      <right style="thin">
        <color rgb="FF008000"/>
      </right>
      <top style="thin">
        <color rgb="FF008000"/>
      </top>
      <bottom/>
      <diagonal/>
    </border>
    <border>
      <left style="thin">
        <color rgb="FF008000"/>
      </left>
      <right/>
      <top/>
      <bottom style="thin">
        <color rgb="FF008000"/>
      </bottom>
      <diagonal/>
    </border>
    <border>
      <left/>
      <right/>
      <top/>
      <bottom style="thin">
        <color rgb="FF008000"/>
      </bottom>
      <diagonal/>
    </border>
    <border>
      <left/>
      <right style="thin">
        <color rgb="FF008000"/>
      </right>
      <top/>
      <bottom style="thin">
        <color rgb="FF008000"/>
      </bottom>
      <diagonal/>
    </border>
  </borders>
  <cellStyleXfs count="4">
    <xf numFmtId="0" fontId="0" fillId="0" borderId="0"/>
    <xf numFmtId="38" fontId="1" fillId="0" borderId="0" applyFont="0" applyFill="0" applyBorder="0" applyAlignment="0" applyProtection="0"/>
    <xf numFmtId="38" fontId="25" fillId="0" borderId="0" applyFont="0" applyFill="0" applyBorder="0" applyAlignment="0" applyProtection="0">
      <alignment vertical="center"/>
    </xf>
    <xf numFmtId="0" fontId="26" fillId="0" borderId="0">
      <alignment vertical="center"/>
    </xf>
  </cellStyleXfs>
  <cellXfs count="549">
    <xf numFmtId="0" fontId="0" fillId="0" borderId="0" xfId="0"/>
    <xf numFmtId="0" fontId="5" fillId="0" borderId="0" xfId="0" applyFont="1" applyAlignment="1">
      <alignment vertical="center"/>
    </xf>
    <xf numFmtId="1" fontId="12" fillId="2" borderId="2" xfId="0" applyNumberFormat="1" applyFont="1" applyFill="1" applyBorder="1" applyAlignment="1" applyProtection="1">
      <alignment vertical="center"/>
      <protection locked="0"/>
    </xf>
    <xf numFmtId="38" fontId="13" fillId="0" borderId="4" xfId="1" applyFont="1" applyBorder="1" applyAlignment="1" applyProtection="1">
      <alignment shrinkToFit="1"/>
    </xf>
    <xf numFmtId="177" fontId="12" fillId="0" borderId="4" xfId="1" applyNumberFormat="1" applyFont="1" applyFill="1" applyBorder="1" applyAlignment="1" applyProtection="1">
      <alignment vertical="center" shrinkToFit="1"/>
    </xf>
    <xf numFmtId="177" fontId="12" fillId="0" borderId="5" xfId="1" applyNumberFormat="1" applyFont="1" applyFill="1" applyBorder="1" applyAlignment="1" applyProtection="1">
      <alignment vertical="center" shrinkToFit="1"/>
    </xf>
    <xf numFmtId="38" fontId="6" fillId="0" borderId="6" xfId="1" applyFont="1" applyBorder="1" applyAlignment="1" applyProtection="1">
      <alignment horizontal="right" vertical="top" shrinkToFit="1"/>
    </xf>
    <xf numFmtId="177" fontId="4" fillId="0" borderId="6" xfId="1" applyNumberFormat="1" applyFont="1" applyBorder="1" applyAlignment="1" applyProtection="1">
      <alignment vertical="center" shrinkToFit="1"/>
    </xf>
    <xf numFmtId="177" fontId="4" fillId="0" borderId="0" xfId="1" applyNumberFormat="1" applyFont="1" applyBorder="1" applyAlignment="1" applyProtection="1">
      <alignment vertical="center" shrinkToFit="1"/>
    </xf>
    <xf numFmtId="0" fontId="13" fillId="0" borderId="0" xfId="0" applyFont="1" applyFill="1" applyAlignment="1">
      <alignment vertical="center"/>
    </xf>
    <xf numFmtId="0" fontId="13" fillId="0" borderId="0" xfId="0" applyFont="1" applyAlignment="1">
      <alignment vertical="center"/>
    </xf>
    <xf numFmtId="0" fontId="12" fillId="2" borderId="6" xfId="0" applyFont="1" applyFill="1" applyBorder="1" applyAlignment="1" applyProtection="1">
      <alignment vertical="center"/>
      <protection locked="0"/>
    </xf>
    <xf numFmtId="0" fontId="12" fillId="2" borderId="2" xfId="0" applyFont="1" applyFill="1" applyBorder="1" applyAlignment="1" applyProtection="1">
      <alignment vertical="center"/>
      <protection locked="0"/>
    </xf>
    <xf numFmtId="0" fontId="13" fillId="0" borderId="0" xfId="0" applyFont="1" applyAlignment="1">
      <alignment horizontal="center" vertical="center"/>
    </xf>
    <xf numFmtId="0" fontId="0" fillId="0" borderId="0" xfId="0" applyAlignment="1">
      <alignment vertical="center"/>
    </xf>
    <xf numFmtId="0" fontId="0" fillId="0" borderId="0" xfId="0" applyAlignment="1">
      <alignment horizontal="center" vertical="center"/>
    </xf>
    <xf numFmtId="0" fontId="0" fillId="0" borderId="0" xfId="0" applyAlignment="1">
      <alignment horizontal="center" vertical="center" wrapText="1"/>
    </xf>
    <xf numFmtId="0" fontId="0" fillId="0" borderId="0" xfId="0" applyBorder="1" applyAlignment="1">
      <alignment vertical="center"/>
    </xf>
    <xf numFmtId="0" fontId="0" fillId="0" borderId="0" xfId="0" applyBorder="1" applyAlignment="1">
      <alignment horizontal="center" vertical="center"/>
    </xf>
    <xf numFmtId="0" fontId="0" fillId="0" borderId="24" xfId="0" applyBorder="1" applyAlignment="1">
      <alignment vertical="center"/>
    </xf>
    <xf numFmtId="0" fontId="0" fillId="0" borderId="17" xfId="0" applyBorder="1" applyAlignment="1">
      <alignment vertical="center"/>
    </xf>
    <xf numFmtId="0" fontId="0" fillId="0" borderId="18" xfId="0" applyBorder="1" applyAlignment="1">
      <alignment vertical="center"/>
    </xf>
    <xf numFmtId="0" fontId="0" fillId="0" borderId="23" xfId="0" applyBorder="1" applyAlignment="1">
      <alignment vertical="center"/>
    </xf>
    <xf numFmtId="0" fontId="0" fillId="0" borderId="21" xfId="0" applyBorder="1" applyAlignment="1">
      <alignment vertical="center"/>
    </xf>
    <xf numFmtId="0" fontId="0" fillId="0" borderId="21" xfId="0" applyBorder="1" applyAlignment="1">
      <alignment horizontal="center" vertical="center"/>
    </xf>
    <xf numFmtId="0" fontId="0" fillId="0" borderId="22" xfId="0" applyBorder="1" applyAlignment="1">
      <alignment vertical="center"/>
    </xf>
    <xf numFmtId="0" fontId="0" fillId="0" borderId="20" xfId="0" applyBorder="1" applyAlignment="1">
      <alignment vertical="center"/>
    </xf>
    <xf numFmtId="0" fontId="0" fillId="0" borderId="27" xfId="0" applyBorder="1" applyAlignment="1">
      <alignment vertical="center"/>
    </xf>
    <xf numFmtId="0" fontId="0" fillId="0" borderId="18" xfId="0" applyBorder="1" applyAlignment="1">
      <alignment horizontal="center" vertical="center"/>
    </xf>
    <xf numFmtId="0" fontId="0" fillId="0" borderId="26" xfId="0" applyBorder="1" applyAlignment="1">
      <alignment vertical="center"/>
    </xf>
    <xf numFmtId="0" fontId="0" fillId="0" borderId="28" xfId="0" applyBorder="1" applyAlignment="1">
      <alignment vertical="center"/>
    </xf>
    <xf numFmtId="38" fontId="0" fillId="0" borderId="0" xfId="0" applyNumberFormat="1" applyBorder="1" applyAlignment="1">
      <alignment vertical="center"/>
    </xf>
    <xf numFmtId="3" fontId="0" fillId="0" borderId="0" xfId="0" applyNumberFormat="1" applyBorder="1" applyAlignment="1">
      <alignment vertical="center"/>
    </xf>
    <xf numFmtId="0" fontId="13" fillId="3" borderId="0" xfId="0" applyFont="1" applyFill="1" applyAlignment="1">
      <alignment horizontal="center" vertical="center"/>
    </xf>
    <xf numFmtId="0" fontId="19" fillId="0" borderId="0" xfId="0" applyFont="1" applyAlignment="1">
      <alignment vertical="center"/>
    </xf>
    <xf numFmtId="0" fontId="13" fillId="0" borderId="29" xfId="0" applyFont="1" applyBorder="1" applyAlignment="1">
      <alignment horizontal="center" vertical="center"/>
    </xf>
    <xf numFmtId="0" fontId="13" fillId="0" borderId="30" xfId="0" applyFont="1" applyBorder="1" applyAlignment="1">
      <alignment horizontal="center" vertical="center"/>
    </xf>
    <xf numFmtId="0" fontId="13" fillId="3" borderId="31" xfId="0" applyNumberFormat="1" applyFont="1" applyFill="1" applyBorder="1" applyAlignment="1">
      <alignment horizontal="center" vertical="center"/>
    </xf>
    <xf numFmtId="0" fontId="13" fillId="3" borderId="32" xfId="0" applyNumberFormat="1" applyFont="1" applyFill="1" applyBorder="1" applyAlignment="1">
      <alignment horizontal="center" vertical="center"/>
    </xf>
    <xf numFmtId="0" fontId="13" fillId="3" borderId="29" xfId="0" applyNumberFormat="1" applyFont="1" applyFill="1" applyBorder="1" applyAlignment="1">
      <alignment horizontal="center" vertical="center"/>
    </xf>
    <xf numFmtId="0" fontId="13" fillId="3" borderId="30" xfId="0" applyNumberFormat="1" applyFont="1" applyFill="1" applyBorder="1" applyAlignment="1">
      <alignment horizontal="center" vertical="center"/>
    </xf>
    <xf numFmtId="0" fontId="13" fillId="3" borderId="33" xfId="0" applyNumberFormat="1" applyFont="1" applyFill="1" applyBorder="1" applyAlignment="1">
      <alignment horizontal="center" vertical="center"/>
    </xf>
    <xf numFmtId="0" fontId="13" fillId="3" borderId="35" xfId="0" applyNumberFormat="1" applyFont="1" applyFill="1" applyBorder="1" applyAlignment="1">
      <alignment horizontal="center" vertical="center"/>
    </xf>
    <xf numFmtId="0" fontId="13" fillId="0" borderId="23" xfId="0" applyFont="1" applyBorder="1" applyAlignment="1">
      <alignment horizontal="center" vertical="center" wrapText="1"/>
    </xf>
    <xf numFmtId="0" fontId="13" fillId="0" borderId="0" xfId="0" applyFont="1" applyFill="1" applyAlignment="1">
      <alignment horizontal="center" vertical="center"/>
    </xf>
    <xf numFmtId="0" fontId="13" fillId="0" borderId="29" xfId="0" applyFont="1" applyBorder="1" applyAlignment="1">
      <alignment vertical="center"/>
    </xf>
    <xf numFmtId="49" fontId="13" fillId="0" borderId="24" xfId="0" applyNumberFormat="1" applyFont="1" applyBorder="1" applyAlignment="1">
      <alignment horizontal="center" vertical="center" wrapText="1"/>
    </xf>
    <xf numFmtId="0" fontId="13" fillId="3" borderId="23" xfId="0" applyFont="1" applyFill="1" applyBorder="1" applyAlignment="1">
      <alignment horizontal="center" vertical="center" wrapText="1"/>
    </xf>
    <xf numFmtId="0" fontId="0" fillId="0" borderId="0" xfId="0" applyFill="1" applyBorder="1" applyAlignment="1">
      <alignment vertical="center"/>
    </xf>
    <xf numFmtId="0" fontId="20" fillId="0" borderId="0" xfId="0" applyFont="1" applyAlignment="1">
      <alignment vertical="center"/>
    </xf>
    <xf numFmtId="0" fontId="5" fillId="0" borderId="0" xfId="0" applyFont="1" applyFill="1" applyAlignment="1">
      <alignment vertical="center"/>
    </xf>
    <xf numFmtId="38" fontId="0" fillId="0" borderId="0" xfId="0" applyNumberFormat="1" applyFill="1" applyBorder="1" applyAlignment="1">
      <alignment vertical="center"/>
    </xf>
    <xf numFmtId="38" fontId="0" fillId="0" borderId="0" xfId="0" applyNumberFormat="1" applyAlignment="1">
      <alignment vertical="center"/>
    </xf>
    <xf numFmtId="38" fontId="0" fillId="0" borderId="23" xfId="0" applyNumberFormat="1" applyBorder="1" applyAlignment="1">
      <alignment vertical="center"/>
    </xf>
    <xf numFmtId="0" fontId="23" fillId="4" borderId="36" xfId="0" applyFont="1" applyFill="1" applyBorder="1" applyAlignment="1" applyProtection="1">
      <alignment horizontal="center" vertical="center" shrinkToFit="1"/>
    </xf>
    <xf numFmtId="182" fontId="23" fillId="4" borderId="36" xfId="0" applyNumberFormat="1" applyFont="1" applyFill="1" applyBorder="1" applyAlignment="1" applyProtection="1">
      <alignment horizontal="center" vertical="center"/>
    </xf>
    <xf numFmtId="182" fontId="24" fillId="4" borderId="36" xfId="0" applyNumberFormat="1" applyFont="1" applyFill="1" applyBorder="1" applyAlignment="1" applyProtection="1">
      <alignment horizontal="center" vertical="center"/>
    </xf>
    <xf numFmtId="182" fontId="24" fillId="4" borderId="19" xfId="0" applyNumberFormat="1" applyFont="1" applyFill="1" applyBorder="1" applyAlignment="1" applyProtection="1">
      <alignment horizontal="center" vertical="center"/>
    </xf>
    <xf numFmtId="0" fontId="23" fillId="4" borderId="29" xfId="0" applyFont="1" applyFill="1" applyBorder="1" applyAlignment="1" applyProtection="1">
      <alignment horizontal="center" vertical="center" shrinkToFit="1"/>
    </xf>
    <xf numFmtId="182" fontId="23" fillId="0" borderId="29" xfId="0" applyNumberFormat="1" applyFont="1" applyBorder="1" applyAlignment="1" applyProtection="1">
      <alignment vertical="center"/>
    </xf>
    <xf numFmtId="0" fontId="23" fillId="4" borderId="31" xfId="0" applyFont="1" applyFill="1" applyBorder="1" applyAlignment="1" applyProtection="1">
      <alignment horizontal="center" vertical="center" shrinkToFit="1"/>
    </xf>
    <xf numFmtId="182" fontId="23" fillId="4" borderId="29" xfId="0" applyNumberFormat="1" applyFont="1" applyFill="1" applyBorder="1" applyAlignment="1" applyProtection="1">
      <alignment horizontal="center" vertical="center"/>
    </xf>
    <xf numFmtId="182" fontId="24" fillId="4" borderId="29" xfId="0" applyNumberFormat="1" applyFont="1" applyFill="1" applyBorder="1" applyAlignment="1" applyProtection="1">
      <alignment horizontal="center" vertical="center"/>
    </xf>
    <xf numFmtId="0" fontId="24" fillId="0" borderId="19" xfId="0" applyFont="1" applyBorder="1" applyAlignment="1" applyProtection="1">
      <alignment horizontal="center" vertical="center"/>
    </xf>
    <xf numFmtId="0" fontId="24" fillId="0" borderId="22" xfId="0" applyFont="1" applyBorder="1" applyAlignment="1" applyProtection="1">
      <alignment horizontal="center" vertical="center"/>
    </xf>
    <xf numFmtId="0" fontId="24" fillId="0" borderId="0" xfId="0" applyFont="1" applyAlignment="1" applyProtection="1">
      <alignment vertical="center"/>
    </xf>
    <xf numFmtId="182" fontId="24" fillId="0" borderId="0" xfId="0" applyNumberFormat="1" applyFont="1" applyAlignment="1" applyProtection="1">
      <alignment vertical="center"/>
    </xf>
    <xf numFmtId="0" fontId="24" fillId="0" borderId="0" xfId="0" applyFont="1" applyFill="1" applyAlignment="1" applyProtection="1">
      <alignment vertical="center"/>
    </xf>
    <xf numFmtId="182" fontId="24" fillId="0" borderId="29" xfId="0" applyNumberFormat="1" applyFont="1" applyBorder="1" applyAlignment="1" applyProtection="1">
      <alignment vertical="center"/>
    </xf>
    <xf numFmtId="182" fontId="24" fillId="0" borderId="28" xfId="0" applyNumberFormat="1" applyFont="1" applyBorder="1" applyAlignment="1" applyProtection="1">
      <alignment vertical="center"/>
    </xf>
    <xf numFmtId="182" fontId="23" fillId="0" borderId="31" xfId="0" applyNumberFormat="1" applyFont="1" applyBorder="1" applyAlignment="1" applyProtection="1">
      <alignment vertical="center"/>
    </xf>
    <xf numFmtId="182" fontId="24" fillId="0" borderId="31" xfId="0" applyNumberFormat="1" applyFont="1" applyBorder="1" applyAlignment="1" applyProtection="1">
      <alignment vertical="center"/>
    </xf>
    <xf numFmtId="182" fontId="24" fillId="0" borderId="28" xfId="0" applyNumberFormat="1" applyFont="1" applyFill="1" applyBorder="1" applyAlignment="1" applyProtection="1">
      <alignment vertical="center"/>
    </xf>
    <xf numFmtId="182" fontId="24" fillId="0" borderId="0" xfId="0" applyNumberFormat="1" applyFont="1" applyFill="1" applyAlignment="1" applyProtection="1">
      <alignment vertical="center"/>
    </xf>
    <xf numFmtId="182" fontId="0" fillId="0" borderId="0" xfId="0" applyNumberFormat="1" applyFill="1" applyBorder="1" applyAlignment="1">
      <alignment vertical="center"/>
    </xf>
    <xf numFmtId="182" fontId="0" fillId="0" borderId="0" xfId="0" applyNumberFormat="1" applyBorder="1" applyAlignment="1">
      <alignment vertical="center"/>
    </xf>
    <xf numFmtId="0" fontId="0" fillId="0" borderId="18" xfId="0" applyBorder="1" applyAlignment="1">
      <alignment vertical="center"/>
    </xf>
    <xf numFmtId="0" fontId="0" fillId="0" borderId="0" xfId="0" applyAlignment="1">
      <alignment vertical="center"/>
    </xf>
    <xf numFmtId="0" fontId="0" fillId="0" borderId="21" xfId="0" applyBorder="1" applyAlignment="1">
      <alignment vertical="center"/>
    </xf>
    <xf numFmtId="0" fontId="0" fillId="0" borderId="0" xfId="0" applyBorder="1" applyAlignment="1">
      <alignment vertical="center"/>
    </xf>
    <xf numFmtId="182" fontId="0" fillId="0" borderId="21" xfId="0" applyNumberFormat="1" applyFill="1" applyBorder="1" applyAlignment="1">
      <alignment vertical="center"/>
    </xf>
    <xf numFmtId="182" fontId="0" fillId="0" borderId="21" xfId="0" applyNumberFormat="1" applyBorder="1" applyAlignment="1">
      <alignment vertical="center"/>
    </xf>
    <xf numFmtId="0" fontId="13" fillId="3" borderId="17" xfId="0" applyFont="1" applyFill="1" applyBorder="1" applyAlignment="1">
      <alignment horizontal="center" vertical="center" wrapText="1"/>
    </xf>
    <xf numFmtId="49" fontId="13" fillId="0" borderId="19" xfId="0" applyNumberFormat="1" applyFont="1" applyBorder="1" applyAlignment="1">
      <alignment horizontal="center" vertical="center" wrapText="1"/>
    </xf>
    <xf numFmtId="0" fontId="13" fillId="3" borderId="18" xfId="0" applyFont="1" applyFill="1" applyBorder="1" applyAlignment="1">
      <alignment horizontal="center" vertical="center" wrapText="1"/>
    </xf>
    <xf numFmtId="49" fontId="13" fillId="0" borderId="111" xfId="0" applyNumberFormat="1" applyFont="1" applyBorder="1" applyAlignment="1">
      <alignment horizontal="center" vertical="center" wrapText="1"/>
    </xf>
    <xf numFmtId="0" fontId="13" fillId="0" borderId="18" xfId="0" applyFont="1" applyFill="1" applyBorder="1" applyAlignment="1">
      <alignment horizontal="center" vertical="center" wrapText="1"/>
    </xf>
    <xf numFmtId="0" fontId="0" fillId="0" borderId="0" xfId="0" applyAlignment="1">
      <alignment vertical="center"/>
    </xf>
    <xf numFmtId="0" fontId="0" fillId="5" borderId="0" xfId="0" applyFill="1" applyAlignment="1">
      <alignment horizontal="center" vertical="center" wrapText="1"/>
    </xf>
    <xf numFmtId="0" fontId="0" fillId="5" borderId="0" xfId="0" applyFill="1" applyBorder="1" applyAlignment="1">
      <alignment horizontal="center" vertical="center"/>
    </xf>
    <xf numFmtId="0" fontId="0" fillId="5" borderId="18" xfId="0" applyFill="1" applyBorder="1" applyAlignment="1">
      <alignment vertical="center"/>
    </xf>
    <xf numFmtId="0" fontId="0" fillId="5" borderId="0" xfId="0" applyFill="1" applyBorder="1" applyAlignment="1">
      <alignment vertical="center"/>
    </xf>
    <xf numFmtId="0" fontId="0" fillId="5" borderId="21" xfId="0" applyFill="1" applyBorder="1" applyAlignment="1">
      <alignment vertical="center"/>
    </xf>
    <xf numFmtId="0" fontId="0" fillId="5" borderId="19" xfId="0" applyFill="1" applyBorder="1" applyAlignment="1">
      <alignment vertical="center"/>
    </xf>
    <xf numFmtId="0" fontId="0" fillId="5" borderId="24" xfId="0" applyFill="1" applyBorder="1" applyAlignment="1">
      <alignment vertical="center"/>
    </xf>
    <xf numFmtId="0" fontId="0" fillId="5" borderId="22" xfId="0" applyFill="1" applyBorder="1" applyAlignment="1">
      <alignment vertical="center"/>
    </xf>
    <xf numFmtId="177" fontId="12" fillId="0" borderId="14" xfId="1" applyNumberFormat="1" applyFont="1" applyFill="1" applyBorder="1" applyAlignment="1" applyProtection="1">
      <alignment vertical="center" shrinkToFit="1"/>
    </xf>
    <xf numFmtId="177" fontId="12" fillId="0" borderId="12" xfId="1" applyNumberFormat="1" applyFont="1" applyFill="1" applyBorder="1" applyAlignment="1" applyProtection="1">
      <alignment vertical="center" shrinkToFit="1"/>
    </xf>
    <xf numFmtId="177" fontId="12" fillId="0" borderId="11" xfId="1" applyNumberFormat="1" applyFont="1" applyFill="1" applyBorder="1" applyAlignment="1" applyProtection="1">
      <alignment vertical="center" shrinkToFit="1"/>
    </xf>
    <xf numFmtId="177" fontId="12" fillId="0" borderId="13" xfId="1" applyNumberFormat="1" applyFont="1" applyFill="1" applyBorder="1" applyAlignment="1" applyProtection="1">
      <alignment vertical="center" shrinkToFit="1"/>
    </xf>
    <xf numFmtId="0" fontId="13" fillId="3" borderId="119" xfId="0" applyNumberFormat="1" applyFont="1" applyFill="1" applyBorder="1" applyAlignment="1">
      <alignment horizontal="center" vertical="center"/>
    </xf>
    <xf numFmtId="0" fontId="13" fillId="3" borderId="21" xfId="0" applyNumberFormat="1" applyFont="1" applyFill="1" applyBorder="1" applyAlignment="1">
      <alignment horizontal="center" vertical="center"/>
    </xf>
    <xf numFmtId="0" fontId="13" fillId="3" borderId="22" xfId="0" applyNumberFormat="1" applyFont="1" applyFill="1" applyBorder="1" applyAlignment="1">
      <alignment horizontal="center" vertical="center"/>
    </xf>
    <xf numFmtId="0" fontId="13" fillId="3" borderId="120" xfId="0" applyNumberFormat="1" applyFont="1" applyFill="1" applyBorder="1" applyAlignment="1">
      <alignment horizontal="center" vertical="center"/>
    </xf>
    <xf numFmtId="0" fontId="13" fillId="3" borderId="27" xfId="0" applyNumberFormat="1" applyFont="1" applyFill="1" applyBorder="1" applyAlignment="1">
      <alignment horizontal="center" vertical="center"/>
    </xf>
    <xf numFmtId="0" fontId="13" fillId="3" borderId="28" xfId="0" applyNumberFormat="1" applyFont="1" applyFill="1" applyBorder="1" applyAlignment="1">
      <alignment horizontal="center" vertical="center"/>
    </xf>
    <xf numFmtId="0" fontId="13" fillId="3" borderId="121" xfId="0" applyNumberFormat="1" applyFont="1" applyFill="1" applyBorder="1" applyAlignment="1">
      <alignment horizontal="center" vertical="center"/>
    </xf>
    <xf numFmtId="0" fontId="13" fillId="3" borderId="108" xfId="0" applyNumberFormat="1" applyFont="1" applyFill="1" applyBorder="1" applyAlignment="1">
      <alignment horizontal="center" vertical="center"/>
    </xf>
    <xf numFmtId="0" fontId="13" fillId="3" borderId="100" xfId="0" applyNumberFormat="1" applyFont="1" applyFill="1" applyBorder="1" applyAlignment="1">
      <alignment horizontal="center" vertical="center"/>
    </xf>
    <xf numFmtId="0" fontId="13" fillId="0" borderId="23" xfId="0" applyFont="1" applyBorder="1" applyAlignment="1">
      <alignment horizontal="center" vertical="center" wrapText="1"/>
    </xf>
    <xf numFmtId="49" fontId="13" fillId="5" borderId="24" xfId="0" applyNumberFormat="1" applyFont="1" applyFill="1" applyBorder="1" applyAlignment="1">
      <alignment horizontal="center" vertical="center" wrapText="1"/>
    </xf>
    <xf numFmtId="0" fontId="13" fillId="5" borderId="23" xfId="0" applyFont="1" applyFill="1" applyBorder="1" applyAlignment="1">
      <alignment horizontal="center" vertical="center" wrapText="1"/>
    </xf>
    <xf numFmtId="0" fontId="0" fillId="0" borderId="0" xfId="0" applyBorder="1" applyAlignment="1">
      <alignment vertical="center"/>
    </xf>
    <xf numFmtId="0" fontId="0" fillId="0" borderId="0" xfId="0" applyFill="1" applyAlignment="1">
      <alignment horizontal="center" vertical="center" wrapText="1"/>
    </xf>
    <xf numFmtId="0" fontId="0" fillId="0" borderId="123" xfId="0" applyBorder="1" applyAlignment="1">
      <alignment vertical="center"/>
    </xf>
    <xf numFmtId="0" fontId="0" fillId="0" borderId="122" xfId="0" applyBorder="1" applyAlignment="1">
      <alignment vertical="center"/>
    </xf>
    <xf numFmtId="0" fontId="0" fillId="0" borderId="0" xfId="0" applyAlignment="1">
      <alignment vertical="center"/>
    </xf>
    <xf numFmtId="0" fontId="0" fillId="6" borderId="0" xfId="0" applyFill="1" applyAlignment="1">
      <alignment vertical="center" wrapText="1"/>
    </xf>
    <xf numFmtId="0" fontId="0" fillId="6" borderId="0" xfId="0" applyFill="1" applyAlignment="1">
      <alignment horizontal="center" vertical="center" wrapText="1"/>
    </xf>
    <xf numFmtId="0" fontId="0" fillId="0" borderId="0" xfId="0" applyAlignment="1">
      <alignment vertical="center"/>
    </xf>
    <xf numFmtId="0" fontId="0" fillId="0" borderId="0" xfId="0" applyAlignment="1">
      <alignment vertical="center"/>
    </xf>
    <xf numFmtId="0" fontId="0" fillId="0" borderId="0" xfId="0" applyBorder="1" applyAlignment="1">
      <alignment vertical="center"/>
    </xf>
    <xf numFmtId="0" fontId="0" fillId="0" borderId="124" xfId="0" applyBorder="1" applyAlignment="1">
      <alignment vertical="center"/>
    </xf>
    <xf numFmtId="0" fontId="0" fillId="0" borderId="0" xfId="0" applyAlignment="1">
      <alignment vertical="center"/>
    </xf>
    <xf numFmtId="0" fontId="0" fillId="6" borderId="0" xfId="0" applyFill="1" applyAlignment="1">
      <alignment vertical="center"/>
    </xf>
    <xf numFmtId="1" fontId="12" fillId="2" borderId="6" xfId="0" applyNumberFormat="1" applyFont="1" applyFill="1" applyBorder="1" applyAlignment="1" applyProtection="1">
      <alignment vertical="center"/>
      <protection locked="0"/>
    </xf>
    <xf numFmtId="1" fontId="12" fillId="2" borderId="0" xfId="0" applyNumberFormat="1" applyFont="1" applyFill="1" applyBorder="1" applyAlignment="1" applyProtection="1">
      <alignment vertical="center"/>
      <protection locked="0"/>
    </xf>
    <xf numFmtId="0" fontId="12" fillId="2" borderId="4" xfId="0" applyFont="1" applyFill="1" applyBorder="1" applyAlignment="1" applyProtection="1">
      <alignment vertical="center"/>
      <protection locked="0"/>
    </xf>
    <xf numFmtId="0" fontId="12" fillId="2" borderId="14" xfId="0" applyFont="1" applyFill="1" applyBorder="1" applyAlignment="1" applyProtection="1">
      <alignment vertical="center"/>
      <protection locked="0"/>
    </xf>
    <xf numFmtId="9" fontId="13" fillId="0" borderId="4" xfId="1" applyNumberFormat="1" applyFont="1" applyBorder="1" applyAlignment="1" applyProtection="1">
      <alignment shrinkToFit="1"/>
    </xf>
    <xf numFmtId="9" fontId="13" fillId="0" borderId="5" xfId="1" applyNumberFormat="1" applyFont="1" applyBorder="1" applyAlignment="1" applyProtection="1">
      <alignment shrinkToFit="1"/>
    </xf>
    <xf numFmtId="0" fontId="3" fillId="0" borderId="0" xfId="0" applyFont="1" applyAlignment="1" applyProtection="1">
      <alignment vertical="center"/>
      <protection locked="0"/>
    </xf>
    <xf numFmtId="0" fontId="3" fillId="0" borderId="29" xfId="0" applyFont="1" applyBorder="1" applyAlignment="1" applyProtection="1">
      <alignment vertical="center"/>
      <protection locked="0"/>
    </xf>
    <xf numFmtId="0" fontId="4" fillId="0" borderId="0" xfId="0" applyFont="1" applyAlignment="1" applyProtection="1">
      <alignment vertical="center"/>
      <protection locked="0"/>
    </xf>
    <xf numFmtId="0" fontId="3" fillId="0" borderId="0" xfId="0" applyFont="1" applyBorder="1" applyAlignment="1" applyProtection="1">
      <alignment vertical="center"/>
      <protection locked="0"/>
    </xf>
    <xf numFmtId="0" fontId="8" fillId="0" borderId="0" xfId="0" applyFont="1" applyAlignment="1" applyProtection="1">
      <protection locked="0"/>
    </xf>
    <xf numFmtId="0" fontId="4" fillId="0" borderId="0" xfId="0" applyFont="1" applyBorder="1" applyAlignment="1" applyProtection="1">
      <alignment horizontal="left" vertical="center" indent="1"/>
      <protection locked="0"/>
    </xf>
    <xf numFmtId="0" fontId="4" fillId="0" borderId="0" xfId="0" applyFont="1" applyBorder="1" applyAlignment="1" applyProtection="1">
      <alignment horizontal="center" vertical="center"/>
      <protection locked="0"/>
    </xf>
    <xf numFmtId="9" fontId="3" fillId="0" borderId="29" xfId="0" applyNumberFormat="1" applyFont="1" applyBorder="1" applyAlignment="1" applyProtection="1">
      <alignment vertical="center"/>
      <protection locked="0"/>
    </xf>
    <xf numFmtId="0" fontId="5" fillId="0" borderId="0" xfId="0" applyFont="1" applyAlignment="1" applyProtection="1">
      <alignment vertical="center"/>
      <protection locked="0"/>
    </xf>
    <xf numFmtId="0" fontId="10" fillId="0" borderId="0" xfId="0" applyFont="1" applyAlignment="1" applyProtection="1">
      <protection locked="0"/>
    </xf>
    <xf numFmtId="0" fontId="7" fillId="0" borderId="0" xfId="0" applyFont="1" applyBorder="1" applyAlignment="1" applyProtection="1">
      <alignment vertical="center"/>
      <protection locked="0"/>
    </xf>
    <xf numFmtId="0" fontId="8" fillId="0" borderId="0" xfId="0" applyFont="1" applyBorder="1" applyAlignment="1" applyProtection="1">
      <alignment vertical="center" wrapText="1"/>
      <protection locked="0"/>
    </xf>
    <xf numFmtId="0" fontId="7" fillId="0" borderId="2" xfId="0" applyFont="1" applyBorder="1" applyAlignment="1" applyProtection="1">
      <alignment vertical="center"/>
      <protection locked="0"/>
    </xf>
    <xf numFmtId="0" fontId="4" fillId="0" borderId="0" xfId="0" applyFont="1" applyBorder="1" applyAlignment="1" applyProtection="1">
      <alignment vertical="center" wrapText="1"/>
      <protection locked="0"/>
    </xf>
    <xf numFmtId="0" fontId="3" fillId="0" borderId="29" xfId="0" applyFont="1" applyBorder="1" applyAlignment="1" applyProtection="1">
      <alignment vertical="center" wrapText="1"/>
      <protection locked="0"/>
    </xf>
    <xf numFmtId="0" fontId="6" fillId="0" borderId="1" xfId="0" applyFont="1" applyBorder="1" applyAlignment="1" applyProtection="1">
      <alignment horizontal="center" vertical="center"/>
      <protection locked="0"/>
    </xf>
    <xf numFmtId="0" fontId="5" fillId="0" borderId="3" xfId="0" applyFont="1" applyBorder="1" applyAlignment="1" applyProtection="1">
      <alignment horizontal="left" vertical="top"/>
      <protection locked="0"/>
    </xf>
    <xf numFmtId="0" fontId="5" fillId="0" borderId="9" xfId="0" applyFont="1" applyBorder="1" applyAlignment="1" applyProtection="1">
      <alignment vertical="center"/>
      <protection locked="0"/>
    </xf>
    <xf numFmtId="0" fontId="5" fillId="0" borderId="10" xfId="0" applyFont="1" applyBorder="1" applyAlignment="1" applyProtection="1">
      <alignment vertical="center"/>
      <protection locked="0"/>
    </xf>
    <xf numFmtId="0" fontId="5" fillId="0" borderId="4" xfId="0" applyFont="1" applyBorder="1" applyAlignment="1" applyProtection="1">
      <alignment horizontal="left" vertical="top"/>
      <protection locked="0"/>
    </xf>
    <xf numFmtId="0" fontId="4" fillId="0" borderId="5" xfId="0" applyFont="1" applyBorder="1" applyAlignment="1" applyProtection="1">
      <alignment horizontal="center" vertical="center"/>
      <protection locked="0"/>
    </xf>
    <xf numFmtId="0" fontId="4" fillId="0" borderId="29" xfId="0" applyFont="1" applyBorder="1" applyAlignment="1" applyProtection="1">
      <alignment vertical="center"/>
      <protection locked="0"/>
    </xf>
    <xf numFmtId="0" fontId="4" fillId="0" borderId="6" xfId="0" applyFont="1" applyBorder="1" applyAlignment="1" applyProtection="1">
      <alignment horizontal="center" vertical="center"/>
      <protection locked="0"/>
    </xf>
    <xf numFmtId="179" fontId="11" fillId="0" borderId="0" xfId="0" applyNumberFormat="1" applyFont="1" applyAlignment="1" applyProtection="1">
      <alignment horizontal="left" vertical="center" shrinkToFit="1"/>
      <protection locked="0"/>
    </xf>
    <xf numFmtId="177" fontId="12" fillId="0" borderId="12" xfId="1" applyNumberFormat="1" applyFont="1" applyBorder="1" applyAlignment="1" applyProtection="1">
      <alignment vertical="center" shrinkToFit="1"/>
      <protection locked="0"/>
    </xf>
    <xf numFmtId="177" fontId="4" fillId="0" borderId="6" xfId="1" applyNumberFormat="1" applyFont="1" applyBorder="1" applyAlignment="1" applyProtection="1">
      <alignment vertical="center" shrinkToFit="1"/>
      <protection locked="0"/>
    </xf>
    <xf numFmtId="177" fontId="12" fillId="0" borderId="4" xfId="1" applyNumberFormat="1" applyFont="1" applyBorder="1" applyAlignment="1" applyProtection="1">
      <alignment vertical="center" shrinkToFit="1"/>
      <protection locked="0"/>
    </xf>
    <xf numFmtId="177" fontId="12" fillId="0" borderId="6" xfId="1" applyNumberFormat="1" applyFont="1" applyBorder="1" applyAlignment="1" applyProtection="1">
      <alignment vertical="center" shrinkToFit="1"/>
      <protection locked="0"/>
    </xf>
    <xf numFmtId="177" fontId="4" fillId="0" borderId="5" xfId="1" applyNumberFormat="1" applyFont="1" applyBorder="1" applyAlignment="1" applyProtection="1">
      <alignment vertical="center" shrinkToFit="1"/>
      <protection locked="0"/>
    </xf>
    <xf numFmtId="0" fontId="4" fillId="0" borderId="2" xfId="0" applyFont="1" applyBorder="1" applyAlignment="1" applyProtection="1">
      <alignment horizontal="center" vertical="center"/>
      <protection locked="0"/>
    </xf>
    <xf numFmtId="177" fontId="4" fillId="0" borderId="0" xfId="1" applyNumberFormat="1" applyFont="1" applyBorder="1" applyAlignment="1" applyProtection="1">
      <alignment vertical="center" shrinkToFit="1"/>
      <protection locked="0"/>
    </xf>
    <xf numFmtId="177" fontId="12" fillId="0" borderId="11" xfId="1" applyNumberFormat="1" applyFont="1" applyBorder="1" applyAlignment="1" applyProtection="1">
      <alignment vertical="center" shrinkToFit="1"/>
      <protection locked="0"/>
    </xf>
    <xf numFmtId="177" fontId="12" fillId="0" borderId="0" xfId="1" applyNumberFormat="1" applyFont="1" applyBorder="1" applyAlignment="1" applyProtection="1">
      <alignment vertical="center" shrinkToFit="1"/>
      <protection locked="0"/>
    </xf>
    <xf numFmtId="177" fontId="4" fillId="0" borderId="13" xfId="1" applyNumberFormat="1" applyFont="1" applyBorder="1" applyAlignment="1" applyProtection="1">
      <alignment vertical="center" shrinkToFit="1"/>
      <protection locked="0"/>
    </xf>
    <xf numFmtId="0" fontId="11" fillId="0" borderId="0" xfId="0" applyFont="1" applyAlignment="1" applyProtection="1">
      <alignment horizontal="left" vertical="center" shrinkToFit="1"/>
      <protection locked="0"/>
    </xf>
    <xf numFmtId="0" fontId="11" fillId="0" borderId="0" xfId="0" applyFont="1" applyAlignment="1" applyProtection="1">
      <alignment vertical="center"/>
      <protection locked="0"/>
    </xf>
    <xf numFmtId="177" fontId="12" fillId="0" borderId="14" xfId="1" applyNumberFormat="1" applyFont="1" applyFill="1" applyBorder="1" applyAlignment="1" applyProtection="1">
      <alignment vertical="center" shrinkToFit="1"/>
      <protection locked="0"/>
    </xf>
    <xf numFmtId="177" fontId="12" fillId="0" borderId="12" xfId="1" applyNumberFormat="1" applyFont="1" applyFill="1" applyBorder="1" applyAlignment="1" applyProtection="1">
      <alignment vertical="center" shrinkToFit="1"/>
      <protection locked="0"/>
    </xf>
    <xf numFmtId="177" fontId="11" fillId="0" borderId="0" xfId="0" applyNumberFormat="1" applyFont="1" applyAlignment="1" applyProtection="1">
      <alignment vertical="center"/>
      <protection locked="0"/>
    </xf>
    <xf numFmtId="0" fontId="3" fillId="0" borderId="0" xfId="0" applyFont="1" applyAlignment="1" applyProtection="1">
      <alignment horizontal="center" vertical="center"/>
      <protection locked="0"/>
    </xf>
    <xf numFmtId="0" fontId="4" fillId="0" borderId="0" xfId="0" applyFont="1" applyAlignment="1" applyProtection="1">
      <alignment horizontal="right" vertical="center"/>
      <protection locked="0"/>
    </xf>
    <xf numFmtId="0" fontId="4" fillId="0" borderId="0" xfId="0" applyFont="1" applyAlignment="1" applyProtection="1">
      <alignment horizontal="center" vertical="center"/>
      <protection locked="0"/>
    </xf>
    <xf numFmtId="0" fontId="3" fillId="0" borderId="2" xfId="0" applyFont="1" applyBorder="1" applyAlignment="1" applyProtection="1">
      <alignment vertical="center"/>
      <protection locked="0"/>
    </xf>
    <xf numFmtId="0" fontId="3" fillId="0" borderId="0" xfId="0" applyFont="1" applyAlignment="1" applyProtection="1">
      <alignment horizontal="right" vertical="center"/>
      <protection locked="0"/>
    </xf>
    <xf numFmtId="0" fontId="3" fillId="0" borderId="0" xfId="0" applyFont="1" applyBorder="1" applyAlignment="1" applyProtection="1">
      <alignment horizontal="center" vertical="center"/>
      <protection locked="0"/>
    </xf>
    <xf numFmtId="0" fontId="4" fillId="0" borderId="0" xfId="0" applyFont="1" applyBorder="1" applyAlignment="1" applyProtection="1">
      <alignment vertical="center"/>
      <protection locked="0"/>
    </xf>
    <xf numFmtId="0" fontId="3" fillId="0" borderId="0" xfId="0" applyFont="1" applyFill="1" applyBorder="1" applyAlignment="1" applyProtection="1">
      <alignment vertical="center"/>
      <protection locked="0"/>
    </xf>
    <xf numFmtId="0" fontId="4" fillId="0" borderId="2" xfId="0" applyFont="1" applyFill="1" applyBorder="1" applyAlignment="1" applyProtection="1">
      <alignment vertical="center"/>
      <protection locked="0"/>
    </xf>
    <xf numFmtId="0" fontId="14" fillId="0" borderId="0" xfId="0" applyFont="1" applyAlignment="1" applyProtection="1">
      <alignment vertical="center"/>
      <protection locked="0"/>
    </xf>
    <xf numFmtId="0" fontId="4" fillId="0" borderId="7" xfId="0" applyFont="1" applyBorder="1" applyAlignment="1" applyProtection="1">
      <alignment vertical="center"/>
      <protection locked="0"/>
    </xf>
    <xf numFmtId="0" fontId="4" fillId="0" borderId="7" xfId="0" applyFont="1" applyBorder="1" applyAlignment="1" applyProtection="1">
      <alignment vertical="center" justifyLastLine="1"/>
      <protection locked="0"/>
    </xf>
    <xf numFmtId="0" fontId="14" fillId="0" borderId="0" xfId="0" applyFont="1" applyAlignment="1" applyProtection="1">
      <alignment horizontal="left" vertical="center"/>
      <protection locked="0"/>
    </xf>
    <xf numFmtId="0" fontId="11" fillId="0" borderId="8" xfId="0" applyFont="1" applyBorder="1" applyAlignment="1" applyProtection="1">
      <protection locked="0"/>
    </xf>
    <xf numFmtId="0" fontId="14" fillId="0" borderId="0" xfId="0" applyFont="1" applyAlignment="1" applyProtection="1">
      <alignment horizontal="right" vertical="center"/>
      <protection locked="0"/>
    </xf>
    <xf numFmtId="0" fontId="15" fillId="0" borderId="0" xfId="0" applyFont="1" applyBorder="1" applyAlignment="1" applyProtection="1">
      <alignment horizontal="distributed" vertical="center" wrapText="1"/>
      <protection locked="0"/>
    </xf>
    <xf numFmtId="0" fontId="11" fillId="0" borderId="0" xfId="0" applyFont="1" applyFill="1" applyBorder="1" applyAlignment="1" applyProtection="1">
      <alignment horizontal="center" vertical="center"/>
      <protection locked="0"/>
    </xf>
    <xf numFmtId="49" fontId="6" fillId="0" borderId="7" xfId="0" applyNumberFormat="1" applyFont="1" applyBorder="1" applyAlignment="1" applyProtection="1">
      <alignment vertical="center"/>
      <protection locked="0"/>
    </xf>
    <xf numFmtId="49" fontId="6" fillId="0" borderId="0" xfId="0" applyNumberFormat="1" applyFont="1" applyAlignment="1" applyProtection="1">
      <alignment vertical="center"/>
      <protection locked="0"/>
    </xf>
    <xf numFmtId="0" fontId="4" fillId="0" borderId="0" xfId="0" applyFont="1" applyBorder="1" applyAlignment="1" applyProtection="1">
      <alignment horizontal="center" vertical="center" wrapText="1"/>
      <protection locked="0"/>
    </xf>
    <xf numFmtId="0" fontId="7" fillId="0" borderId="0" xfId="0" applyFont="1" applyBorder="1" applyAlignment="1" applyProtection="1">
      <alignment horizontal="center" vertical="center"/>
      <protection locked="0"/>
    </xf>
    <xf numFmtId="0" fontId="8" fillId="0" borderId="0" xfId="0" applyFont="1" applyBorder="1" applyAlignment="1" applyProtection="1">
      <alignment horizontal="center" vertical="center"/>
      <protection locked="0"/>
    </xf>
    <xf numFmtId="0" fontId="28" fillId="0" borderId="2" xfId="0" applyFont="1" applyBorder="1" applyAlignment="1" applyProtection="1">
      <alignment horizontal="center" vertical="center"/>
      <protection locked="0"/>
    </xf>
    <xf numFmtId="180" fontId="12" fillId="0" borderId="0" xfId="1" applyNumberFormat="1" applyFont="1" applyBorder="1" applyAlignment="1" applyProtection="1">
      <alignment vertical="center" shrinkToFit="1"/>
      <protection locked="0"/>
    </xf>
    <xf numFmtId="38" fontId="13" fillId="0" borderId="6" xfId="1" applyFont="1" applyBorder="1" applyAlignment="1" applyProtection="1">
      <alignment shrinkToFit="1"/>
    </xf>
    <xf numFmtId="38" fontId="6" fillId="0" borderId="5" xfId="1" applyFont="1" applyBorder="1" applyAlignment="1" applyProtection="1">
      <alignment horizontal="right" vertical="top" shrinkToFit="1"/>
    </xf>
    <xf numFmtId="177" fontId="12" fillId="0" borderId="4" xfId="1" applyNumberFormat="1" applyFont="1" applyBorder="1" applyAlignment="1" applyProtection="1">
      <alignment vertical="center" shrinkToFit="1"/>
    </xf>
    <xf numFmtId="177" fontId="12" fillId="0" borderId="6" xfId="1" applyNumberFormat="1" applyFont="1" applyBorder="1" applyAlignment="1" applyProtection="1">
      <alignment vertical="center" shrinkToFit="1"/>
    </xf>
    <xf numFmtId="177" fontId="4" fillId="0" borderId="5" xfId="1" applyNumberFormat="1" applyFont="1" applyBorder="1" applyAlignment="1" applyProtection="1">
      <alignment vertical="center" shrinkToFit="1"/>
    </xf>
    <xf numFmtId="178" fontId="12" fillId="0" borderId="5" xfId="1" applyNumberFormat="1" applyFont="1" applyBorder="1" applyAlignment="1" applyProtection="1">
      <alignment vertical="center" shrinkToFit="1"/>
    </xf>
    <xf numFmtId="177" fontId="12" fillId="0" borderId="12" xfId="1" applyNumberFormat="1" applyFont="1" applyBorder="1" applyAlignment="1" applyProtection="1">
      <alignment vertical="center" shrinkToFit="1"/>
    </xf>
    <xf numFmtId="178" fontId="12" fillId="0" borderId="13" xfId="1" applyNumberFormat="1" applyFont="1" applyBorder="1" applyAlignment="1" applyProtection="1">
      <alignment vertical="center" shrinkToFit="1"/>
    </xf>
    <xf numFmtId="38" fontId="12" fillId="0" borderId="4" xfId="1" applyFont="1" applyBorder="1" applyAlignment="1" applyProtection="1">
      <alignment shrinkToFit="1"/>
    </xf>
    <xf numFmtId="38" fontId="12" fillId="0" borderId="6" xfId="1" applyFont="1" applyBorder="1" applyAlignment="1" applyProtection="1">
      <alignment shrinkToFit="1"/>
    </xf>
    <xf numFmtId="38" fontId="4" fillId="0" borderId="6" xfId="1" applyFont="1" applyBorder="1" applyAlignment="1" applyProtection="1">
      <alignment horizontal="right" vertical="top" shrinkToFit="1"/>
    </xf>
    <xf numFmtId="38" fontId="4" fillId="0" borderId="5" xfId="1" applyFont="1" applyBorder="1" applyAlignment="1" applyProtection="1">
      <alignment horizontal="right" vertical="top" shrinkToFit="1"/>
    </xf>
    <xf numFmtId="177" fontId="12" fillId="0" borderId="13" xfId="1" applyNumberFormat="1" applyFont="1" applyBorder="1" applyAlignment="1" applyProtection="1">
      <alignment vertical="center" shrinkToFit="1"/>
    </xf>
    <xf numFmtId="177" fontId="12" fillId="0" borderId="11" xfId="1" applyNumberFormat="1" applyFont="1" applyBorder="1" applyAlignment="1" applyProtection="1">
      <alignment vertical="center" shrinkToFit="1"/>
    </xf>
    <xf numFmtId="177" fontId="12" fillId="0" borderId="0" xfId="1" applyNumberFormat="1" applyFont="1" applyBorder="1" applyAlignment="1" applyProtection="1">
      <alignment vertical="center" shrinkToFit="1"/>
    </xf>
    <xf numFmtId="177" fontId="4" fillId="0" borderId="13" xfId="1" applyNumberFormat="1" applyFont="1" applyBorder="1" applyAlignment="1" applyProtection="1">
      <alignment vertical="center" shrinkToFit="1"/>
    </xf>
    <xf numFmtId="177" fontId="12" fillId="0" borderId="11" xfId="1" applyNumberFormat="1" applyFont="1" applyBorder="1" applyAlignment="1" applyProtection="1">
      <alignment vertical="center" shrinkToFit="1"/>
    </xf>
    <xf numFmtId="177" fontId="12" fillId="0" borderId="0" xfId="1" applyNumberFormat="1" applyFont="1" applyBorder="1" applyAlignment="1" applyProtection="1">
      <alignment vertical="center" shrinkToFit="1"/>
    </xf>
    <xf numFmtId="177" fontId="12" fillId="0" borderId="13" xfId="1" applyNumberFormat="1" applyFont="1" applyBorder="1" applyAlignment="1" applyProtection="1">
      <alignment vertical="center" shrinkToFit="1"/>
    </xf>
    <xf numFmtId="9" fontId="12" fillId="0" borderId="14" xfId="1" applyNumberFormat="1" applyFont="1" applyFill="1" applyBorder="1" applyAlignment="1" applyProtection="1">
      <alignment horizontal="center" vertical="center" shrinkToFit="1"/>
    </xf>
    <xf numFmtId="9" fontId="12" fillId="0" borderId="12" xfId="1" applyNumberFormat="1" applyFont="1" applyFill="1" applyBorder="1" applyAlignment="1" applyProtection="1">
      <alignment horizontal="center" vertical="center" shrinkToFit="1"/>
    </xf>
    <xf numFmtId="177" fontId="12" fillId="0" borderId="14" xfId="1" applyNumberFormat="1" applyFont="1" applyBorder="1" applyAlignment="1" applyProtection="1">
      <alignment vertical="center" shrinkToFit="1"/>
    </xf>
    <xf numFmtId="177" fontId="12" fillId="0" borderId="2" xfId="1" applyNumberFormat="1" applyFont="1" applyBorder="1" applyAlignment="1" applyProtection="1">
      <alignment vertical="center" shrinkToFit="1"/>
    </xf>
    <xf numFmtId="178" fontId="12" fillId="0" borderId="4" xfId="1" applyNumberFormat="1" applyFont="1" applyFill="1" applyBorder="1" applyAlignment="1" applyProtection="1">
      <alignment vertical="center" shrinkToFit="1"/>
    </xf>
    <xf numFmtId="178" fontId="12" fillId="0" borderId="6" xfId="1" applyNumberFormat="1" applyFont="1" applyFill="1" applyBorder="1" applyAlignment="1" applyProtection="1">
      <alignment vertical="center" shrinkToFit="1"/>
    </xf>
    <xf numFmtId="178" fontId="12" fillId="0" borderId="4" xfId="1" applyNumberFormat="1" applyFont="1" applyBorder="1" applyAlignment="1" applyProtection="1">
      <alignment vertical="center" shrinkToFit="1"/>
    </xf>
    <xf numFmtId="178" fontId="12" fillId="0" borderId="6" xfId="1" applyNumberFormat="1" applyFont="1" applyBorder="1" applyAlignment="1" applyProtection="1">
      <alignment vertical="center" shrinkToFit="1"/>
    </xf>
    <xf numFmtId="178" fontId="12" fillId="0" borderId="5" xfId="1" applyNumberFormat="1" applyFont="1" applyBorder="1" applyAlignment="1" applyProtection="1">
      <alignment vertical="center" shrinkToFit="1"/>
    </xf>
    <xf numFmtId="180" fontId="12" fillId="0" borderId="6" xfId="1" applyNumberFormat="1" applyFont="1" applyBorder="1" applyAlignment="1" applyProtection="1">
      <alignment vertical="center" shrinkToFit="1"/>
      <protection locked="0"/>
    </xf>
    <xf numFmtId="0" fontId="12" fillId="2" borderId="38" xfId="0" applyFont="1" applyFill="1" applyBorder="1" applyAlignment="1" applyProtection="1">
      <alignment horizontal="left" vertical="center" wrapText="1"/>
      <protection locked="0"/>
    </xf>
    <xf numFmtId="0" fontId="12" fillId="2" borderId="39" xfId="0" applyFont="1" applyFill="1" applyBorder="1" applyAlignment="1" applyProtection="1">
      <alignment horizontal="left" vertical="center" wrapText="1"/>
      <protection locked="0"/>
    </xf>
    <xf numFmtId="0" fontId="12" fillId="2" borderId="46" xfId="0" applyFont="1" applyFill="1" applyBorder="1" applyAlignment="1" applyProtection="1">
      <alignment horizontal="left" vertical="center" wrapText="1"/>
      <protection locked="0"/>
    </xf>
    <xf numFmtId="0" fontId="12" fillId="2" borderId="41" xfId="0" applyFont="1" applyFill="1" applyBorder="1" applyAlignment="1" applyProtection="1">
      <alignment horizontal="left" vertical="center" wrapText="1"/>
      <protection locked="0"/>
    </xf>
    <xf numFmtId="0" fontId="12" fillId="2" borderId="42" xfId="0" applyFont="1" applyFill="1" applyBorder="1" applyAlignment="1" applyProtection="1">
      <alignment horizontal="left" vertical="center" wrapText="1"/>
      <protection locked="0"/>
    </xf>
    <xf numFmtId="0" fontId="12" fillId="2" borderId="47" xfId="0" applyFont="1" applyFill="1" applyBorder="1" applyAlignment="1" applyProtection="1">
      <alignment horizontal="left" vertical="center" wrapText="1"/>
      <protection locked="0"/>
    </xf>
    <xf numFmtId="0" fontId="12" fillId="2" borderId="40" xfId="0" applyFont="1" applyFill="1" applyBorder="1" applyAlignment="1" applyProtection="1">
      <alignment horizontal="left" vertical="center" wrapText="1"/>
      <protection locked="0"/>
    </xf>
    <xf numFmtId="0" fontId="12" fillId="2" borderId="43" xfId="0" applyFont="1" applyFill="1" applyBorder="1" applyAlignment="1" applyProtection="1">
      <alignment horizontal="left" vertical="center" wrapText="1"/>
      <protection locked="0"/>
    </xf>
    <xf numFmtId="0" fontId="4" fillId="0" borderId="6" xfId="0" applyFont="1" applyBorder="1" applyAlignment="1" applyProtection="1">
      <alignment horizontal="center" vertical="center"/>
      <protection locked="0"/>
    </xf>
    <xf numFmtId="0" fontId="4" fillId="0" borderId="5" xfId="0" applyFont="1" applyBorder="1" applyAlignment="1" applyProtection="1">
      <alignment horizontal="center" vertical="center"/>
      <protection locked="0"/>
    </xf>
    <xf numFmtId="0" fontId="12" fillId="0" borderId="4" xfId="1" applyNumberFormat="1" applyFont="1" applyFill="1" applyBorder="1" applyAlignment="1" applyProtection="1">
      <alignment vertical="center" shrinkToFit="1"/>
    </xf>
    <xf numFmtId="0" fontId="12" fillId="0" borderId="6" xfId="1" applyNumberFormat="1" applyFont="1" applyFill="1" applyBorder="1" applyAlignment="1" applyProtection="1">
      <alignment vertical="center" shrinkToFit="1"/>
    </xf>
    <xf numFmtId="0" fontId="3" fillId="0" borderId="4" xfId="0" applyFont="1" applyFill="1" applyBorder="1" applyAlignment="1" applyProtection="1">
      <alignment horizontal="center" vertical="center"/>
      <protection locked="0"/>
    </xf>
    <xf numFmtId="0" fontId="3" fillId="0" borderId="6" xfId="0" applyFont="1" applyFill="1" applyBorder="1" applyAlignment="1" applyProtection="1">
      <alignment horizontal="center" vertical="center"/>
      <protection locked="0"/>
    </xf>
    <xf numFmtId="0" fontId="3" fillId="0" borderId="5" xfId="0" applyFont="1" applyFill="1" applyBorder="1" applyAlignment="1" applyProtection="1">
      <alignment horizontal="center" vertical="center"/>
      <protection locked="0"/>
    </xf>
    <xf numFmtId="0" fontId="3" fillId="0" borderId="11" xfId="0" applyFont="1" applyFill="1" applyBorder="1" applyAlignment="1" applyProtection="1">
      <alignment horizontal="center" vertical="center"/>
      <protection locked="0"/>
    </xf>
    <xf numFmtId="0" fontId="3" fillId="0" borderId="0" xfId="0" applyFont="1" applyFill="1" applyBorder="1" applyAlignment="1" applyProtection="1">
      <alignment horizontal="center" vertical="center"/>
      <protection locked="0"/>
    </xf>
    <xf numFmtId="0" fontId="3" fillId="0" borderId="13" xfId="0" applyFont="1" applyFill="1" applyBorder="1" applyAlignment="1" applyProtection="1">
      <alignment horizontal="center" vertical="center"/>
      <protection locked="0"/>
    </xf>
    <xf numFmtId="0" fontId="3" fillId="0" borderId="14" xfId="0"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protection locked="0"/>
    </xf>
    <xf numFmtId="0" fontId="3" fillId="0" borderId="12" xfId="0" applyFont="1" applyFill="1" applyBorder="1" applyAlignment="1" applyProtection="1">
      <alignment horizontal="center" vertical="center"/>
      <protection locked="0"/>
    </xf>
    <xf numFmtId="0" fontId="11" fillId="2" borderId="44" xfId="0" applyFont="1" applyFill="1" applyBorder="1" applyAlignment="1" applyProtection="1">
      <alignment horizontal="center" vertical="center" shrinkToFit="1"/>
      <protection locked="0"/>
    </xf>
    <xf numFmtId="0" fontId="16" fillId="2" borderId="6" xfId="0" applyFont="1" applyFill="1" applyBorder="1" applyAlignment="1" applyProtection="1">
      <alignment shrinkToFit="1"/>
      <protection locked="0"/>
    </xf>
    <xf numFmtId="0" fontId="16" fillId="2" borderId="5" xfId="0" applyFont="1" applyFill="1" applyBorder="1" applyAlignment="1" applyProtection="1">
      <alignment shrinkToFit="1"/>
      <protection locked="0"/>
    </xf>
    <xf numFmtId="0" fontId="11" fillId="2" borderId="91" xfId="0" applyFont="1" applyFill="1" applyBorder="1" applyAlignment="1" applyProtection="1">
      <alignment horizontal="center" vertical="center" shrinkToFit="1"/>
      <protection locked="0"/>
    </xf>
    <xf numFmtId="0" fontId="16" fillId="2" borderId="0" xfId="0" applyFont="1" applyFill="1" applyBorder="1" applyAlignment="1" applyProtection="1">
      <alignment shrinkToFit="1"/>
      <protection locked="0"/>
    </xf>
    <xf numFmtId="0" fontId="16" fillId="2" borderId="13" xfId="0" applyFont="1" applyFill="1" applyBorder="1" applyAlignment="1" applyProtection="1">
      <alignment shrinkToFit="1"/>
      <protection locked="0"/>
    </xf>
    <xf numFmtId="0" fontId="16" fillId="2" borderId="45" xfId="0" applyFont="1" applyFill="1" applyBorder="1" applyAlignment="1" applyProtection="1">
      <alignment shrinkToFit="1"/>
      <protection locked="0"/>
    </xf>
    <xf numFmtId="0" fontId="16" fillId="2" borderId="2" xfId="0" applyFont="1" applyFill="1" applyBorder="1" applyAlignment="1" applyProtection="1">
      <alignment shrinkToFit="1"/>
      <protection locked="0"/>
    </xf>
    <xf numFmtId="0" fontId="16" fillId="2" borderId="12" xfId="0" applyFont="1" applyFill="1" applyBorder="1" applyAlignment="1" applyProtection="1">
      <alignment shrinkToFit="1"/>
      <protection locked="0"/>
    </xf>
    <xf numFmtId="178" fontId="12" fillId="0" borderId="5" xfId="1" applyNumberFormat="1" applyFont="1" applyFill="1" applyBorder="1" applyAlignment="1" applyProtection="1">
      <alignment vertical="center" shrinkToFit="1"/>
    </xf>
    <xf numFmtId="0" fontId="4" fillId="0" borderId="2" xfId="0" applyFont="1" applyBorder="1" applyAlignment="1" applyProtection="1">
      <alignment horizontal="center" vertical="center"/>
      <protection locked="0"/>
    </xf>
    <xf numFmtId="0" fontId="4" fillId="0" borderId="12" xfId="0" applyFont="1" applyBorder="1" applyAlignment="1" applyProtection="1">
      <alignment horizontal="center" vertical="center"/>
      <protection locked="0"/>
    </xf>
    <xf numFmtId="177" fontId="12" fillId="2" borderId="14" xfId="1" applyNumberFormat="1" applyFont="1" applyFill="1" applyBorder="1" applyAlignment="1" applyProtection="1">
      <alignment vertical="center" shrinkToFit="1"/>
      <protection locked="0"/>
    </xf>
    <xf numFmtId="177" fontId="12" fillId="2" borderId="2" xfId="1" applyNumberFormat="1" applyFont="1" applyFill="1" applyBorder="1" applyAlignment="1" applyProtection="1">
      <alignment vertical="center" shrinkToFit="1"/>
      <protection locked="0"/>
    </xf>
    <xf numFmtId="177" fontId="12" fillId="2" borderId="12" xfId="1" applyNumberFormat="1" applyFont="1" applyFill="1" applyBorder="1" applyAlignment="1" applyProtection="1">
      <alignment vertical="center" shrinkToFit="1"/>
      <protection locked="0"/>
    </xf>
    <xf numFmtId="177" fontId="12" fillId="2" borderId="11" xfId="1" applyNumberFormat="1" applyFont="1" applyFill="1" applyBorder="1" applyAlignment="1" applyProtection="1">
      <alignment vertical="center" shrinkToFit="1"/>
      <protection locked="0"/>
    </xf>
    <xf numFmtId="177" fontId="12" fillId="2" borderId="0" xfId="1" applyNumberFormat="1" applyFont="1" applyFill="1" applyBorder="1" applyAlignment="1" applyProtection="1">
      <alignment vertical="center" shrinkToFit="1"/>
      <protection locked="0"/>
    </xf>
    <xf numFmtId="177" fontId="12" fillId="2" borderId="13" xfId="1" applyNumberFormat="1" applyFont="1" applyFill="1" applyBorder="1" applyAlignment="1" applyProtection="1">
      <alignment vertical="center" shrinkToFit="1"/>
      <protection locked="0"/>
    </xf>
    <xf numFmtId="177" fontId="12" fillId="0" borderId="14" xfId="1" applyNumberFormat="1" applyFont="1" applyBorder="1" applyAlignment="1" applyProtection="1">
      <alignment vertical="center" shrinkToFit="1"/>
      <protection locked="0"/>
    </xf>
    <xf numFmtId="177" fontId="12" fillId="0" borderId="2" xfId="1" applyNumberFormat="1" applyFont="1" applyBorder="1" applyAlignment="1" applyProtection="1">
      <alignment vertical="center" shrinkToFit="1"/>
      <protection locked="0"/>
    </xf>
    <xf numFmtId="177" fontId="12" fillId="0" borderId="12" xfId="1" applyNumberFormat="1" applyFont="1" applyBorder="1" applyAlignment="1" applyProtection="1">
      <alignment vertical="center" shrinkToFit="1"/>
      <protection locked="0"/>
    </xf>
    <xf numFmtId="0" fontId="4" fillId="0" borderId="38" xfId="0" applyFont="1" applyBorder="1" applyAlignment="1" applyProtection="1">
      <alignment horizontal="center" vertical="center"/>
      <protection locked="0"/>
    </xf>
    <xf numFmtId="0" fontId="4" fillId="0" borderId="39" xfId="0" applyFont="1" applyBorder="1" applyAlignment="1" applyProtection="1">
      <alignment horizontal="center" vertical="center"/>
      <protection locked="0"/>
    </xf>
    <xf numFmtId="0" fontId="4" fillId="0" borderId="46" xfId="0" applyFont="1" applyBorder="1" applyAlignment="1" applyProtection="1">
      <alignment horizontal="center" vertical="center"/>
      <protection locked="0"/>
    </xf>
    <xf numFmtId="0" fontId="4" fillId="0" borderId="50" xfId="0" applyFont="1" applyBorder="1" applyAlignment="1" applyProtection="1">
      <alignment horizontal="center" vertical="center"/>
      <protection locked="0"/>
    </xf>
    <xf numFmtId="0" fontId="4" fillId="0" borderId="51" xfId="0" applyFont="1" applyBorder="1" applyAlignment="1" applyProtection="1">
      <alignment horizontal="center" vertical="center"/>
      <protection locked="0"/>
    </xf>
    <xf numFmtId="0" fontId="4" fillId="0" borderId="52" xfId="0" applyFont="1" applyBorder="1" applyAlignment="1" applyProtection="1">
      <alignment horizontal="center" vertical="center"/>
      <protection locked="0"/>
    </xf>
    <xf numFmtId="0" fontId="4" fillId="0" borderId="41" xfId="0" applyFont="1" applyBorder="1" applyAlignment="1" applyProtection="1">
      <alignment horizontal="center" vertical="center"/>
      <protection locked="0"/>
    </xf>
    <xf numFmtId="0" fontId="4" fillId="0" borderId="42" xfId="0" applyFont="1" applyBorder="1" applyAlignment="1" applyProtection="1">
      <alignment horizontal="center" vertical="center"/>
      <protection locked="0"/>
    </xf>
    <xf numFmtId="0" fontId="4" fillId="0" borderId="47" xfId="0" applyFont="1" applyBorder="1" applyAlignment="1" applyProtection="1">
      <alignment horizontal="center" vertical="center"/>
      <protection locked="0"/>
    </xf>
    <xf numFmtId="0" fontId="4" fillId="0" borderId="40" xfId="0" applyFont="1" applyBorder="1" applyAlignment="1" applyProtection="1">
      <alignment horizontal="center" vertical="center"/>
      <protection locked="0"/>
    </xf>
    <xf numFmtId="0" fontId="4" fillId="0" borderId="53" xfId="0" applyFont="1" applyBorder="1" applyAlignment="1" applyProtection="1">
      <alignment horizontal="center" vertical="center"/>
      <protection locked="0"/>
    </xf>
    <xf numFmtId="0" fontId="4" fillId="0" borderId="43" xfId="0" applyFont="1" applyBorder="1" applyAlignment="1" applyProtection="1">
      <alignment horizontal="center" vertical="center"/>
      <protection locked="0"/>
    </xf>
    <xf numFmtId="0" fontId="4" fillId="0" borderId="54" xfId="0" applyFont="1" applyBorder="1" applyAlignment="1" applyProtection="1">
      <alignment horizontal="center" vertical="center"/>
      <protection locked="0"/>
    </xf>
    <xf numFmtId="0" fontId="4" fillId="0" borderId="55" xfId="0" applyFont="1" applyBorder="1" applyAlignment="1" applyProtection="1">
      <alignment horizontal="center" vertical="center"/>
      <protection locked="0"/>
    </xf>
    <xf numFmtId="0" fontId="4" fillId="0" borderId="15" xfId="0" applyFont="1" applyBorder="1" applyAlignment="1" applyProtection="1">
      <alignment horizontal="center" vertical="center"/>
      <protection locked="0"/>
    </xf>
    <xf numFmtId="0" fontId="5" fillId="0" borderId="6" xfId="0" applyFont="1" applyBorder="1" applyAlignment="1" applyProtection="1">
      <alignment horizontal="left" vertical="top"/>
      <protection locked="0"/>
    </xf>
    <xf numFmtId="0" fontId="5" fillId="0" borderId="5" xfId="0" applyFont="1" applyBorder="1" applyAlignment="1" applyProtection="1">
      <alignment horizontal="left" vertical="top"/>
      <protection locked="0"/>
    </xf>
    <xf numFmtId="0" fontId="6" fillId="0" borderId="4" xfId="0" applyFont="1" applyBorder="1" applyAlignment="1" applyProtection="1">
      <alignment horizontal="left" vertical="center" wrapText="1" indent="1"/>
      <protection locked="0"/>
    </xf>
    <xf numFmtId="0" fontId="6" fillId="0" borderId="6" xfId="0" applyFont="1" applyBorder="1" applyAlignment="1" applyProtection="1">
      <alignment horizontal="left" vertical="center" wrapText="1" indent="1"/>
      <protection locked="0"/>
    </xf>
    <xf numFmtId="0" fontId="6" fillId="0" borderId="5" xfId="0" applyFont="1" applyBorder="1" applyAlignment="1" applyProtection="1">
      <alignment horizontal="left" vertical="center" wrapText="1" indent="1"/>
      <protection locked="0"/>
    </xf>
    <xf numFmtId="0" fontId="6" fillId="0" borderId="14" xfId="0" applyFont="1" applyBorder="1" applyAlignment="1" applyProtection="1">
      <alignment horizontal="left" vertical="center" wrapText="1" indent="1"/>
      <protection locked="0"/>
    </xf>
    <xf numFmtId="0" fontId="6" fillId="0" borderId="2" xfId="0" applyFont="1" applyBorder="1" applyAlignment="1" applyProtection="1">
      <alignment horizontal="left" vertical="center" wrapText="1" indent="1"/>
      <protection locked="0"/>
    </xf>
    <xf numFmtId="0" fontId="6" fillId="0" borderId="12" xfId="0" applyFont="1" applyBorder="1" applyAlignment="1" applyProtection="1">
      <alignment horizontal="left" vertical="center" wrapText="1" indent="1"/>
      <protection locked="0"/>
    </xf>
    <xf numFmtId="49" fontId="11" fillId="0" borderId="56" xfId="0" applyNumberFormat="1" applyFont="1" applyFill="1" applyBorder="1" applyAlignment="1" applyProtection="1">
      <alignment horizontal="center" vertical="center"/>
    </xf>
    <xf numFmtId="0" fontId="11" fillId="0" borderId="57" xfId="0" applyNumberFormat="1" applyFont="1" applyFill="1" applyBorder="1" applyAlignment="1" applyProtection="1">
      <alignment horizontal="center" vertical="center"/>
    </xf>
    <xf numFmtId="0" fontId="11" fillId="0" borderId="58" xfId="0" applyNumberFormat="1" applyFont="1" applyFill="1" applyBorder="1" applyAlignment="1" applyProtection="1">
      <alignment horizontal="center" vertical="center"/>
    </xf>
    <xf numFmtId="49" fontId="11" fillId="0" borderId="59" xfId="0" applyNumberFormat="1" applyFont="1" applyFill="1" applyBorder="1" applyAlignment="1" applyProtection="1">
      <alignment horizontal="center" vertical="center"/>
    </xf>
    <xf numFmtId="0" fontId="11" fillId="0" borderId="60" xfId="0" applyNumberFormat="1" applyFont="1" applyFill="1" applyBorder="1" applyAlignment="1" applyProtection="1">
      <alignment horizontal="center" vertical="center"/>
    </xf>
    <xf numFmtId="0" fontId="11" fillId="0" borderId="61" xfId="0" applyNumberFormat="1" applyFont="1" applyFill="1" applyBorder="1" applyAlignment="1" applyProtection="1">
      <alignment horizontal="center" vertical="center"/>
    </xf>
    <xf numFmtId="49" fontId="11" fillId="0" borderId="62" xfId="0" applyNumberFormat="1" applyFont="1" applyFill="1" applyBorder="1" applyAlignment="1" applyProtection="1">
      <alignment horizontal="center" vertical="center"/>
    </xf>
    <xf numFmtId="0" fontId="11" fillId="0" borderId="63" xfId="0" applyNumberFormat="1" applyFont="1" applyFill="1" applyBorder="1" applyAlignment="1" applyProtection="1">
      <alignment horizontal="center" vertical="center"/>
    </xf>
    <xf numFmtId="0" fontId="11" fillId="0" borderId="64" xfId="0" applyNumberFormat="1" applyFont="1" applyFill="1" applyBorder="1" applyAlignment="1" applyProtection="1">
      <alignment horizontal="center" vertical="center"/>
    </xf>
    <xf numFmtId="0" fontId="5" fillId="0" borderId="9" xfId="0" applyFont="1" applyBorder="1" applyAlignment="1" applyProtection="1">
      <alignment horizontal="distributed" vertical="center"/>
      <protection locked="0"/>
    </xf>
    <xf numFmtId="0" fontId="5" fillId="0" borderId="65" xfId="0" applyFont="1" applyBorder="1" applyAlignment="1" applyProtection="1">
      <alignment horizontal="left" vertical="top"/>
      <protection locked="0"/>
    </xf>
    <xf numFmtId="0" fontId="6" fillId="0" borderId="4" xfId="0" applyFont="1" applyBorder="1" applyAlignment="1" applyProtection="1">
      <alignment horizontal="center" wrapText="1"/>
      <protection locked="0"/>
    </xf>
    <xf numFmtId="0" fontId="6" fillId="0" borderId="6" xfId="0" applyFont="1" applyBorder="1" applyAlignment="1" applyProtection="1">
      <alignment horizontal="center" wrapText="1"/>
      <protection locked="0"/>
    </xf>
    <xf numFmtId="0" fontId="6" fillId="0" borderId="5" xfId="0" applyFont="1" applyBorder="1" applyAlignment="1" applyProtection="1">
      <alignment horizontal="center" wrapText="1"/>
      <protection locked="0"/>
    </xf>
    <xf numFmtId="0" fontId="6" fillId="0" borderId="14" xfId="0" applyFont="1" applyBorder="1" applyAlignment="1" applyProtection="1">
      <alignment horizontal="center" wrapText="1"/>
      <protection locked="0"/>
    </xf>
    <xf numFmtId="0" fontId="6" fillId="0" borderId="2" xfId="0" applyFont="1" applyBorder="1" applyAlignment="1" applyProtection="1">
      <alignment horizontal="center" wrapText="1"/>
      <protection locked="0"/>
    </xf>
    <xf numFmtId="0" fontId="6" fillId="0" borderId="12" xfId="0" applyFont="1" applyBorder="1" applyAlignment="1" applyProtection="1">
      <alignment horizontal="center" wrapText="1"/>
      <protection locked="0"/>
    </xf>
    <xf numFmtId="0" fontId="6" fillId="0" borderId="4" xfId="0" applyFont="1" applyBorder="1" applyAlignment="1" applyProtection="1">
      <alignment horizontal="left" wrapText="1" indent="1"/>
      <protection locked="0"/>
    </xf>
    <xf numFmtId="0" fontId="6" fillId="0" borderId="6" xfId="0" applyFont="1" applyBorder="1" applyAlignment="1" applyProtection="1">
      <alignment horizontal="left" wrapText="1" indent="1"/>
      <protection locked="0"/>
    </xf>
    <xf numFmtId="0" fontId="6" fillId="0" borderId="5" xfId="0" applyFont="1" applyBorder="1" applyAlignment="1" applyProtection="1">
      <alignment horizontal="left" wrapText="1" indent="1"/>
      <protection locked="0"/>
    </xf>
    <xf numFmtId="0" fontId="6" fillId="0" borderId="14" xfId="0" applyFont="1" applyBorder="1" applyAlignment="1" applyProtection="1">
      <alignment horizontal="left" wrapText="1" indent="1"/>
      <protection locked="0"/>
    </xf>
    <xf numFmtId="0" fontId="6" fillId="0" borderId="2" xfId="0" applyFont="1" applyBorder="1" applyAlignment="1" applyProtection="1">
      <alignment horizontal="left" wrapText="1" indent="1"/>
      <protection locked="0"/>
    </xf>
    <xf numFmtId="0" fontId="6" fillId="0" borderId="12" xfId="0" applyFont="1" applyBorder="1" applyAlignment="1" applyProtection="1">
      <alignment horizontal="left" wrapText="1" indent="1"/>
      <protection locked="0"/>
    </xf>
    <xf numFmtId="0" fontId="6" fillId="0" borderId="16" xfId="0" applyFont="1" applyBorder="1" applyAlignment="1" applyProtection="1">
      <alignment horizontal="center" vertical="center"/>
      <protection locked="0"/>
    </xf>
    <xf numFmtId="0" fontId="6" fillId="0" borderId="66" xfId="0" applyFont="1" applyBorder="1" applyAlignment="1" applyProtection="1">
      <alignment horizontal="center" vertical="center"/>
      <protection locked="0"/>
    </xf>
    <xf numFmtId="0" fontId="6" fillId="0" borderId="67" xfId="0" applyFont="1" applyBorder="1" applyAlignment="1" applyProtection="1">
      <alignment horizontal="center" vertical="center"/>
      <protection locked="0"/>
    </xf>
    <xf numFmtId="0" fontId="6" fillId="0" borderId="15" xfId="0" applyFont="1" applyBorder="1" applyAlignment="1" applyProtection="1">
      <alignment horizontal="center" vertical="center"/>
      <protection locked="0"/>
    </xf>
    <xf numFmtId="0" fontId="6" fillId="0" borderId="42" xfId="0" applyFont="1" applyBorder="1" applyAlignment="1" applyProtection="1">
      <alignment horizontal="center" vertical="center"/>
      <protection locked="0"/>
    </xf>
    <xf numFmtId="0" fontId="6" fillId="0" borderId="43" xfId="0" applyFont="1" applyBorder="1" applyAlignment="1" applyProtection="1">
      <alignment horizontal="center" vertical="center"/>
      <protection locked="0"/>
    </xf>
    <xf numFmtId="0" fontId="5" fillId="0" borderId="68" xfId="0" applyFont="1" applyBorder="1" applyAlignment="1" applyProtection="1">
      <alignment horizontal="center" vertical="center" wrapText="1"/>
      <protection locked="0"/>
    </xf>
    <xf numFmtId="0" fontId="5" fillId="0" borderId="1" xfId="0" applyFont="1" applyBorder="1" applyAlignment="1" applyProtection="1">
      <alignment horizontal="center" vertical="center" wrapText="1"/>
      <protection locked="0"/>
    </xf>
    <xf numFmtId="0" fontId="4" fillId="0" borderId="48" xfId="0" applyFont="1" applyBorder="1" applyAlignment="1" applyProtection="1">
      <alignment horizontal="center" vertical="center"/>
      <protection locked="0"/>
    </xf>
    <xf numFmtId="0" fontId="4" fillId="0" borderId="49" xfId="0" applyFont="1" applyBorder="1" applyAlignment="1" applyProtection="1">
      <alignment horizontal="center" vertical="center"/>
      <protection locked="0"/>
    </xf>
    <xf numFmtId="0" fontId="4" fillId="0" borderId="69" xfId="0" applyFont="1" applyBorder="1" applyAlignment="1" applyProtection="1">
      <alignment horizontal="center" vertical="center"/>
      <protection locked="0"/>
    </xf>
    <xf numFmtId="0" fontId="4" fillId="0" borderId="70" xfId="0" applyFont="1" applyBorder="1" applyAlignment="1" applyProtection="1">
      <alignment horizontal="center" vertical="center"/>
      <protection locked="0"/>
    </xf>
    <xf numFmtId="0" fontId="4" fillId="0" borderId="0" xfId="0" applyFont="1" applyBorder="1" applyAlignment="1" applyProtection="1">
      <alignment horizontal="left" vertical="center"/>
      <protection locked="0"/>
    </xf>
    <xf numFmtId="0" fontId="4" fillId="0" borderId="13" xfId="0" applyFont="1" applyBorder="1" applyAlignment="1" applyProtection="1">
      <alignment horizontal="left" vertical="center"/>
      <protection locked="0"/>
    </xf>
    <xf numFmtId="0" fontId="8" fillId="0" borderId="1" xfId="0" applyFont="1" applyBorder="1" applyAlignment="1" applyProtection="1">
      <alignment horizontal="center" vertical="center"/>
      <protection locked="0"/>
    </xf>
    <xf numFmtId="0" fontId="3" fillId="0" borderId="1" xfId="0" applyFont="1" applyBorder="1" applyAlignment="1" applyProtection="1">
      <alignment horizontal="center" vertical="center"/>
      <protection locked="0"/>
    </xf>
    <xf numFmtId="0" fontId="3" fillId="0" borderId="65" xfId="0" applyFont="1" applyBorder="1" applyAlignment="1" applyProtection="1">
      <alignment horizontal="center" vertical="center"/>
      <protection locked="0"/>
    </xf>
    <xf numFmtId="0" fontId="6" fillId="0" borderId="1" xfId="0" applyFont="1" applyBorder="1" applyAlignment="1" applyProtection="1">
      <alignment horizontal="center" vertical="center"/>
      <protection locked="0"/>
    </xf>
    <xf numFmtId="0" fontId="6" fillId="0" borderId="10" xfId="0" applyFont="1" applyBorder="1" applyAlignment="1" applyProtection="1">
      <alignment horizontal="center" vertical="center"/>
      <protection locked="0"/>
    </xf>
    <xf numFmtId="3" fontId="11" fillId="0" borderId="4" xfId="0" applyNumberFormat="1" applyFont="1" applyFill="1" applyBorder="1" applyAlignment="1" applyProtection="1">
      <alignment horizontal="center" vertical="center"/>
      <protection locked="0"/>
    </xf>
    <xf numFmtId="0" fontId="11" fillId="0" borderId="6" xfId="0" applyNumberFormat="1" applyFont="1" applyFill="1" applyBorder="1" applyAlignment="1" applyProtection="1">
      <alignment horizontal="center" vertical="center"/>
      <protection locked="0"/>
    </xf>
    <xf numFmtId="0" fontId="11" fillId="0" borderId="11" xfId="0" applyNumberFormat="1" applyFont="1" applyFill="1" applyBorder="1" applyAlignment="1" applyProtection="1">
      <alignment horizontal="center" vertical="center"/>
      <protection locked="0"/>
    </xf>
    <xf numFmtId="0" fontId="11" fillId="0" borderId="0" xfId="0" applyNumberFormat="1" applyFont="1" applyFill="1" applyBorder="1" applyAlignment="1" applyProtection="1">
      <alignment horizontal="center" vertical="center"/>
      <protection locked="0"/>
    </xf>
    <xf numFmtId="0" fontId="11" fillId="0" borderId="14" xfId="0" applyNumberFormat="1" applyFont="1" applyFill="1" applyBorder="1" applyAlignment="1" applyProtection="1">
      <alignment horizontal="center" vertical="center"/>
      <protection locked="0"/>
    </xf>
    <xf numFmtId="0" fontId="11" fillId="0" borderId="2" xfId="0" applyNumberFormat="1" applyFont="1" applyFill="1" applyBorder="1" applyAlignment="1" applyProtection="1">
      <alignment horizontal="center" vertical="center"/>
      <protection locked="0"/>
    </xf>
    <xf numFmtId="0" fontId="6" fillId="0" borderId="6" xfId="0" applyFont="1" applyBorder="1" applyAlignment="1" applyProtection="1">
      <alignment horizontal="center" vertical="center"/>
      <protection locked="0"/>
    </xf>
    <xf numFmtId="0" fontId="6" fillId="0" borderId="0" xfId="0" applyFont="1" applyBorder="1" applyAlignment="1" applyProtection="1">
      <alignment horizontal="center" vertical="center"/>
      <protection locked="0"/>
    </xf>
    <xf numFmtId="0" fontId="6" fillId="0" borderId="2" xfId="0" applyFont="1" applyBorder="1" applyAlignment="1" applyProtection="1">
      <alignment horizontal="center" vertical="center"/>
      <protection locked="0"/>
    </xf>
    <xf numFmtId="0" fontId="6" fillId="0" borderId="5" xfId="0" applyFont="1" applyBorder="1" applyAlignment="1" applyProtection="1">
      <alignment horizontal="center" vertical="center"/>
      <protection locked="0"/>
    </xf>
    <xf numFmtId="0" fontId="6" fillId="0" borderId="13" xfId="0" applyFont="1" applyBorder="1" applyAlignment="1" applyProtection="1">
      <alignment horizontal="center" vertical="center"/>
      <protection locked="0"/>
    </xf>
    <xf numFmtId="0" fontId="6" fillId="0" borderId="12" xfId="0" applyFont="1" applyBorder="1" applyAlignment="1" applyProtection="1">
      <alignment horizontal="center" vertical="center"/>
      <protection locked="0"/>
    </xf>
    <xf numFmtId="49" fontId="11" fillId="0" borderId="3" xfId="0" applyNumberFormat="1" applyFont="1" applyFill="1" applyBorder="1" applyAlignment="1" applyProtection="1">
      <alignment horizontal="center" vertical="center"/>
    </xf>
    <xf numFmtId="0" fontId="11" fillId="0" borderId="3" xfId="0" applyNumberFormat="1" applyFont="1" applyFill="1" applyBorder="1" applyAlignment="1" applyProtection="1">
      <alignment horizontal="center" vertical="center"/>
    </xf>
    <xf numFmtId="49" fontId="11" fillId="0" borderId="65" xfId="0" applyNumberFormat="1" applyFont="1" applyFill="1" applyBorder="1" applyAlignment="1" applyProtection="1">
      <alignment horizontal="center" vertical="center"/>
    </xf>
    <xf numFmtId="0" fontId="11" fillId="0" borderId="71" xfId="0" applyNumberFormat="1" applyFont="1" applyFill="1" applyBorder="1" applyAlignment="1" applyProtection="1">
      <alignment horizontal="center" vertical="center"/>
    </xf>
    <xf numFmtId="0" fontId="11" fillId="0" borderId="68" xfId="0" applyNumberFormat="1" applyFont="1" applyFill="1" applyBorder="1" applyAlignment="1" applyProtection="1">
      <alignment horizontal="center" vertical="center"/>
    </xf>
    <xf numFmtId="177" fontId="12" fillId="0" borderId="12" xfId="1" applyNumberFormat="1" applyFont="1" applyBorder="1" applyAlignment="1" applyProtection="1">
      <alignment vertical="center" shrinkToFit="1"/>
    </xf>
    <xf numFmtId="49" fontId="11" fillId="0" borderId="56" xfId="0" applyNumberFormat="1" applyFont="1" applyFill="1" applyBorder="1" applyAlignment="1" applyProtection="1">
      <alignment horizontal="center" vertical="center"/>
      <protection locked="0"/>
    </xf>
    <xf numFmtId="0" fontId="11" fillId="0" borderId="57" xfId="0" applyNumberFormat="1" applyFont="1" applyFill="1" applyBorder="1" applyAlignment="1" applyProtection="1">
      <alignment horizontal="center" vertical="center"/>
      <protection locked="0"/>
    </xf>
    <xf numFmtId="0" fontId="11" fillId="0" borderId="58" xfId="0" applyNumberFormat="1" applyFont="1" applyFill="1" applyBorder="1" applyAlignment="1" applyProtection="1">
      <alignment horizontal="center" vertical="center"/>
      <protection locked="0"/>
    </xf>
    <xf numFmtId="49" fontId="11" fillId="0" borderId="65" xfId="0" applyNumberFormat="1" applyFont="1" applyFill="1" applyBorder="1" applyAlignment="1" applyProtection="1">
      <alignment horizontal="center" vertical="center"/>
      <protection locked="0"/>
    </xf>
    <xf numFmtId="0" fontId="11" fillId="0" borderId="71" xfId="0" applyNumberFormat="1" applyFont="1" applyFill="1" applyBorder="1" applyAlignment="1" applyProtection="1">
      <alignment horizontal="center" vertical="center"/>
      <protection locked="0"/>
    </xf>
    <xf numFmtId="0" fontId="11" fillId="0" borderId="68" xfId="0" applyNumberFormat="1" applyFont="1" applyFill="1" applyBorder="1" applyAlignment="1" applyProtection="1">
      <alignment horizontal="center" vertical="center"/>
      <protection locked="0"/>
    </xf>
    <xf numFmtId="49" fontId="11" fillId="0" borderId="59" xfId="0" applyNumberFormat="1" applyFont="1" applyFill="1" applyBorder="1" applyAlignment="1" applyProtection="1">
      <alignment horizontal="center" vertical="center"/>
      <protection locked="0"/>
    </xf>
    <xf numFmtId="0" fontId="11" fillId="0" borderId="60" xfId="0" applyNumberFormat="1" applyFont="1" applyFill="1" applyBorder="1" applyAlignment="1" applyProtection="1">
      <alignment horizontal="center" vertical="center"/>
      <protection locked="0"/>
    </xf>
    <xf numFmtId="0" fontId="11" fillId="0" borderId="61" xfId="0" applyNumberFormat="1" applyFont="1" applyFill="1" applyBorder="1" applyAlignment="1" applyProtection="1">
      <alignment horizontal="center" vertical="center"/>
      <protection locked="0"/>
    </xf>
    <xf numFmtId="49" fontId="11" fillId="0" borderId="62" xfId="0" applyNumberFormat="1" applyFont="1" applyFill="1" applyBorder="1" applyAlignment="1" applyProtection="1">
      <alignment horizontal="center" vertical="center"/>
      <protection locked="0"/>
    </xf>
    <xf numFmtId="0" fontId="11" fillId="0" borderId="63" xfId="0" applyNumberFormat="1" applyFont="1" applyFill="1" applyBorder="1" applyAlignment="1" applyProtection="1">
      <alignment horizontal="center" vertical="center"/>
      <protection locked="0"/>
    </xf>
    <xf numFmtId="0" fontId="11" fillId="0" borderId="64" xfId="0" applyNumberFormat="1" applyFont="1" applyFill="1" applyBorder="1" applyAlignment="1" applyProtection="1">
      <alignment horizontal="center" vertical="center"/>
      <protection locked="0"/>
    </xf>
    <xf numFmtId="49" fontId="11" fillId="0" borderId="3" xfId="0" applyNumberFormat="1" applyFont="1" applyFill="1" applyBorder="1" applyAlignment="1" applyProtection="1">
      <alignment horizontal="center" vertical="center"/>
      <protection locked="0"/>
    </xf>
    <xf numFmtId="0" fontId="11" fillId="0" borderId="3" xfId="0" applyNumberFormat="1" applyFont="1" applyFill="1" applyBorder="1" applyAlignment="1" applyProtection="1">
      <alignment horizontal="center" vertical="center"/>
      <protection locked="0"/>
    </xf>
    <xf numFmtId="0" fontId="11" fillId="2" borderId="2" xfId="0" applyFont="1" applyFill="1" applyBorder="1" applyAlignment="1" applyProtection="1">
      <alignment horizontal="center" vertical="center"/>
      <protection locked="0"/>
    </xf>
    <xf numFmtId="0" fontId="6" fillId="0" borderId="72" xfId="0" applyFont="1" applyBorder="1" applyAlignment="1" applyProtection="1">
      <alignment horizontal="distributed" vertical="center" wrapText="1" justifyLastLine="1"/>
      <protection locked="0"/>
    </xf>
    <xf numFmtId="0" fontId="6" fillId="0" borderId="7" xfId="0" applyFont="1" applyBorder="1" applyAlignment="1" applyProtection="1">
      <alignment horizontal="distributed" vertical="center" wrapText="1" justifyLastLine="1"/>
      <protection locked="0"/>
    </xf>
    <xf numFmtId="0" fontId="6" fillId="0" borderId="73" xfId="0" applyFont="1" applyBorder="1" applyAlignment="1" applyProtection="1">
      <alignment horizontal="distributed" vertical="center" wrapText="1" justifyLastLine="1"/>
      <protection locked="0"/>
    </xf>
    <xf numFmtId="0" fontId="6" fillId="0" borderId="74" xfId="0" applyFont="1" applyBorder="1" applyAlignment="1" applyProtection="1">
      <alignment horizontal="distributed" vertical="center" wrapText="1" justifyLastLine="1"/>
      <protection locked="0"/>
    </xf>
    <xf numFmtId="0" fontId="6" fillId="0" borderId="8" xfId="0" applyFont="1" applyBorder="1" applyAlignment="1" applyProtection="1">
      <alignment horizontal="distributed" vertical="center" wrapText="1" justifyLastLine="1"/>
      <protection locked="0"/>
    </xf>
    <xf numFmtId="0" fontId="6" fillId="0" borderId="75" xfId="0" applyFont="1" applyBorder="1" applyAlignment="1" applyProtection="1">
      <alignment horizontal="distributed" vertical="center" wrapText="1" justifyLastLine="1"/>
      <protection locked="0"/>
    </xf>
    <xf numFmtId="0" fontId="11" fillId="2" borderId="6" xfId="0" applyFont="1" applyFill="1" applyBorder="1" applyAlignment="1" applyProtection="1">
      <alignment horizontal="center" vertical="center" wrapText="1" shrinkToFit="1"/>
      <protection locked="0"/>
    </xf>
    <xf numFmtId="0" fontId="11" fillId="2" borderId="0" xfId="0" applyFont="1" applyFill="1" applyBorder="1" applyAlignment="1" applyProtection="1">
      <alignment horizontal="center" vertical="center" shrinkToFit="1"/>
      <protection locked="0"/>
    </xf>
    <xf numFmtId="0" fontId="12" fillId="0" borderId="4" xfId="1" applyNumberFormat="1" applyFont="1" applyFill="1" applyBorder="1" applyAlignment="1" applyProtection="1">
      <alignment vertical="center" shrinkToFit="1"/>
      <protection locked="0"/>
    </xf>
    <xf numFmtId="0" fontId="12" fillId="0" borderId="6" xfId="1" applyNumberFormat="1" applyFont="1" applyFill="1" applyBorder="1" applyAlignment="1" applyProtection="1">
      <alignment vertical="center" shrinkToFit="1"/>
      <protection locked="0"/>
    </xf>
    <xf numFmtId="0" fontId="11" fillId="2" borderId="80" xfId="0" applyFont="1" applyFill="1" applyBorder="1" applyAlignment="1" applyProtection="1">
      <alignment horizontal="center" vertical="center" wrapText="1"/>
      <protection locked="0"/>
    </xf>
    <xf numFmtId="0" fontId="11" fillId="2" borderId="81" xfId="0" applyFont="1" applyFill="1" applyBorder="1" applyAlignment="1" applyProtection="1">
      <alignment horizontal="center" vertical="center" wrapText="1"/>
      <protection locked="0"/>
    </xf>
    <xf numFmtId="0" fontId="11" fillId="2" borderId="82" xfId="0" applyFont="1" applyFill="1" applyBorder="1" applyAlignment="1" applyProtection="1">
      <alignment horizontal="center" vertical="center" wrapText="1"/>
      <protection locked="0"/>
    </xf>
    <xf numFmtId="0" fontId="11" fillId="2" borderId="83" xfId="0" applyFont="1" applyFill="1" applyBorder="1" applyAlignment="1" applyProtection="1">
      <alignment horizontal="center" vertical="center" wrapText="1"/>
      <protection locked="0"/>
    </xf>
    <xf numFmtId="0" fontId="11" fillId="2" borderId="84" xfId="0" applyFont="1" applyFill="1" applyBorder="1" applyAlignment="1" applyProtection="1">
      <alignment horizontal="center" vertical="center" wrapText="1"/>
      <protection locked="0"/>
    </xf>
    <xf numFmtId="0" fontId="11" fillId="2" borderId="85" xfId="0" applyFont="1" applyFill="1" applyBorder="1" applyAlignment="1" applyProtection="1">
      <alignment horizontal="center" vertical="center" wrapText="1"/>
      <protection locked="0"/>
    </xf>
    <xf numFmtId="0" fontId="15" fillId="0" borderId="80" xfId="0" applyFont="1" applyBorder="1" applyAlignment="1" applyProtection="1">
      <alignment horizontal="distributed" vertical="center" wrapText="1"/>
      <protection locked="0"/>
    </xf>
    <xf numFmtId="0" fontId="15" fillId="0" borderId="86" xfId="0" applyFont="1" applyBorder="1" applyAlignment="1" applyProtection="1">
      <alignment horizontal="distributed" vertical="center" wrapText="1"/>
      <protection locked="0"/>
    </xf>
    <xf numFmtId="0" fontId="15" fillId="0" borderId="87" xfId="0" applyFont="1" applyBorder="1" applyAlignment="1" applyProtection="1">
      <alignment horizontal="distributed" vertical="center" wrapText="1"/>
      <protection locked="0"/>
    </xf>
    <xf numFmtId="0" fontId="15" fillId="0" borderId="52" xfId="0" applyFont="1" applyBorder="1" applyAlignment="1" applyProtection="1">
      <alignment horizontal="distributed" vertical="center" wrapText="1"/>
      <protection locked="0"/>
    </xf>
    <xf numFmtId="0" fontId="15" fillId="0" borderId="83" xfId="0" applyFont="1" applyBorder="1" applyAlignment="1" applyProtection="1">
      <alignment horizontal="distributed" vertical="center" wrapText="1"/>
      <protection locked="0"/>
    </xf>
    <xf numFmtId="0" fontId="15" fillId="0" borderId="88" xfId="0" applyFont="1" applyBorder="1" applyAlignment="1" applyProtection="1">
      <alignment horizontal="distributed" vertical="center" wrapText="1"/>
      <protection locked="0"/>
    </xf>
    <xf numFmtId="0" fontId="5" fillId="0" borderId="2" xfId="0" applyFont="1" applyBorder="1" applyAlignment="1" applyProtection="1">
      <alignment horizontal="center" vertical="center"/>
      <protection locked="0"/>
    </xf>
    <xf numFmtId="0" fontId="11" fillId="2" borderId="2" xfId="0" applyFont="1" applyFill="1" applyBorder="1" applyAlignment="1" applyProtection="1">
      <alignment horizontal="left" vertical="center" shrinkToFit="1"/>
      <protection locked="0"/>
    </xf>
    <xf numFmtId="49" fontId="12" fillId="2" borderId="0" xfId="0" applyNumberFormat="1" applyFont="1" applyFill="1" applyAlignment="1" applyProtection="1">
      <alignment horizontal="center" vertical="center"/>
      <protection locked="0"/>
    </xf>
    <xf numFmtId="0" fontId="3" fillId="0" borderId="3" xfId="0" applyFont="1" applyBorder="1" applyAlignment="1" applyProtection="1">
      <alignment horizontal="center" vertical="center"/>
      <protection locked="0"/>
    </xf>
    <xf numFmtId="0" fontId="3" fillId="0" borderId="4" xfId="0" applyFont="1" applyBorder="1" applyAlignment="1" applyProtection="1">
      <alignment horizontal="center" vertical="center"/>
      <protection locked="0"/>
    </xf>
    <xf numFmtId="49" fontId="11" fillId="2" borderId="3" xfId="0" applyNumberFormat="1" applyFont="1" applyFill="1" applyBorder="1" applyAlignment="1" applyProtection="1">
      <alignment horizontal="center" vertical="center"/>
      <protection locked="0"/>
    </xf>
    <xf numFmtId="0" fontId="11" fillId="2" borderId="3" xfId="0" applyNumberFormat="1" applyFont="1" applyFill="1" applyBorder="1" applyAlignment="1" applyProtection="1">
      <alignment horizontal="center" vertical="center"/>
      <protection locked="0"/>
    </xf>
    <xf numFmtId="49" fontId="11" fillId="2" borderId="76" xfId="0" applyNumberFormat="1" applyFont="1" applyFill="1" applyBorder="1" applyAlignment="1" applyProtection="1">
      <alignment horizontal="center" vertical="center"/>
      <protection locked="0"/>
    </xf>
    <xf numFmtId="0" fontId="11" fillId="2" borderId="76" xfId="0" applyNumberFormat="1" applyFont="1" applyFill="1" applyBorder="1" applyAlignment="1" applyProtection="1">
      <alignment horizontal="center" vertical="center"/>
      <protection locked="0"/>
    </xf>
    <xf numFmtId="49" fontId="11" fillId="2" borderId="77" xfId="0" applyNumberFormat="1" applyFont="1" applyFill="1" applyBorder="1" applyAlignment="1" applyProtection="1">
      <alignment horizontal="center" vertical="center"/>
      <protection locked="0"/>
    </xf>
    <xf numFmtId="0" fontId="11" fillId="2" borderId="77" xfId="0" applyNumberFormat="1" applyFont="1" applyFill="1" applyBorder="1" applyAlignment="1" applyProtection="1">
      <alignment horizontal="center" vertical="center"/>
      <protection locked="0"/>
    </xf>
    <xf numFmtId="0" fontId="9" fillId="0" borderId="0" xfId="0" applyFont="1" applyBorder="1" applyAlignment="1" applyProtection="1">
      <alignment horizontal="distributed" vertical="center"/>
      <protection locked="0"/>
    </xf>
    <xf numFmtId="0" fontId="9" fillId="0" borderId="2" xfId="0" applyFont="1" applyBorder="1" applyAlignment="1" applyProtection="1">
      <alignment horizontal="distributed" vertical="center"/>
      <protection locked="0"/>
    </xf>
    <xf numFmtId="0" fontId="4" fillId="0" borderId="78" xfId="0" applyFont="1" applyBorder="1" applyAlignment="1" applyProtection="1">
      <alignment horizontal="center" vertical="center" wrapText="1"/>
      <protection locked="0"/>
    </xf>
    <xf numFmtId="0" fontId="0" fillId="0" borderId="13" xfId="0" applyBorder="1" applyProtection="1">
      <protection locked="0"/>
    </xf>
    <xf numFmtId="0" fontId="0" fillId="0" borderId="14" xfId="0" applyBorder="1" applyProtection="1">
      <protection locked="0"/>
    </xf>
    <xf numFmtId="0" fontId="0" fillId="0" borderId="12" xfId="0" applyBorder="1" applyProtection="1">
      <protection locked="0"/>
    </xf>
    <xf numFmtId="49" fontId="11" fillId="2" borderId="79" xfId="0" applyNumberFormat="1" applyFont="1" applyFill="1" applyBorder="1" applyAlignment="1" applyProtection="1">
      <alignment horizontal="center" vertical="center"/>
      <protection locked="0"/>
    </xf>
    <xf numFmtId="0" fontId="11" fillId="2" borderId="79" xfId="0" applyNumberFormat="1" applyFont="1" applyFill="1" applyBorder="1" applyAlignment="1" applyProtection="1">
      <alignment horizontal="center" vertical="center"/>
      <protection locked="0"/>
    </xf>
    <xf numFmtId="49" fontId="11" fillId="2" borderId="9" xfId="0" applyNumberFormat="1" applyFont="1" applyFill="1" applyBorder="1" applyAlignment="1" applyProtection="1">
      <alignment horizontal="center" vertical="center"/>
      <protection locked="0"/>
    </xf>
    <xf numFmtId="0" fontId="11" fillId="2" borderId="9" xfId="0" applyNumberFormat="1" applyFont="1" applyFill="1" applyBorder="1" applyAlignment="1" applyProtection="1">
      <alignment horizontal="center" vertical="center"/>
      <protection locked="0"/>
    </xf>
    <xf numFmtId="0" fontId="6" fillId="0" borderId="78" xfId="0" applyFont="1" applyBorder="1" applyAlignment="1" applyProtection="1">
      <alignment horizontal="left" wrapText="1" indent="1"/>
      <protection locked="0"/>
    </xf>
    <xf numFmtId="0" fontId="6" fillId="0" borderId="66" xfId="0" applyFont="1" applyBorder="1" applyAlignment="1" applyProtection="1">
      <alignment horizontal="left" wrapText="1" indent="1"/>
      <protection locked="0"/>
    </xf>
    <xf numFmtId="0" fontId="6" fillId="0" borderId="67" xfId="0" applyFont="1" applyBorder="1" applyAlignment="1" applyProtection="1">
      <alignment horizontal="left" wrapText="1" indent="1"/>
      <protection locked="0"/>
    </xf>
    <xf numFmtId="0" fontId="6" fillId="0" borderId="41" xfId="0" applyFont="1" applyBorder="1" applyAlignment="1" applyProtection="1">
      <alignment horizontal="left" wrapText="1" indent="1"/>
      <protection locked="0"/>
    </xf>
    <xf numFmtId="0" fontId="6" fillId="0" borderId="42" xfId="0" applyFont="1" applyBorder="1" applyAlignment="1" applyProtection="1">
      <alignment horizontal="left" wrapText="1" indent="1"/>
      <protection locked="0"/>
    </xf>
    <xf numFmtId="0" fontId="6" fillId="0" borderId="43" xfId="0" applyFont="1" applyBorder="1" applyAlignment="1" applyProtection="1">
      <alignment horizontal="left" wrapText="1" indent="1"/>
      <protection locked="0"/>
    </xf>
    <xf numFmtId="49" fontId="11" fillId="2" borderId="10" xfId="0" applyNumberFormat="1" applyFont="1" applyFill="1" applyBorder="1" applyAlignment="1" applyProtection="1">
      <alignment horizontal="center" vertical="center"/>
      <protection locked="0"/>
    </xf>
    <xf numFmtId="0" fontId="11" fillId="2" borderId="10" xfId="0" applyNumberFormat="1" applyFont="1" applyFill="1" applyBorder="1" applyAlignment="1" applyProtection="1">
      <alignment horizontal="center" vertical="center"/>
      <protection locked="0"/>
    </xf>
    <xf numFmtId="0" fontId="4" fillId="0" borderId="0" xfId="0" applyFont="1" applyBorder="1" applyAlignment="1" applyProtection="1">
      <alignment horizontal="center" vertical="center"/>
      <protection locked="0"/>
    </xf>
    <xf numFmtId="38" fontId="6" fillId="0" borderId="6" xfId="1" applyFont="1" applyBorder="1" applyAlignment="1" applyProtection="1">
      <alignment horizontal="center" vertical="top" shrinkToFit="1"/>
    </xf>
    <xf numFmtId="38" fontId="6" fillId="0" borderId="5" xfId="1" applyFont="1" applyBorder="1" applyAlignment="1" applyProtection="1">
      <alignment horizontal="center" vertical="top" shrinkToFit="1"/>
    </xf>
    <xf numFmtId="0" fontId="6" fillId="0" borderId="6" xfId="0" applyFont="1" applyBorder="1" applyAlignment="1" applyProtection="1">
      <alignment horizontal="left" vertical="center" indent="1"/>
      <protection locked="0"/>
    </xf>
    <xf numFmtId="0" fontId="6" fillId="0" borderId="5" xfId="0" applyFont="1" applyBorder="1" applyAlignment="1" applyProtection="1">
      <alignment horizontal="left" vertical="center" indent="1"/>
      <protection locked="0"/>
    </xf>
    <xf numFmtId="0" fontId="6" fillId="0" borderId="14" xfId="0" applyFont="1" applyBorder="1" applyAlignment="1" applyProtection="1">
      <alignment horizontal="left" vertical="center" indent="1"/>
      <protection locked="0"/>
    </xf>
    <xf numFmtId="0" fontId="6" fillId="0" borderId="2" xfId="0" applyFont="1" applyBorder="1" applyAlignment="1" applyProtection="1">
      <alignment horizontal="left" vertical="center" indent="1"/>
      <protection locked="0"/>
    </xf>
    <xf numFmtId="0" fontId="6" fillId="0" borderId="12" xfId="0" applyFont="1" applyBorder="1" applyAlignment="1" applyProtection="1">
      <alignment horizontal="left" vertical="center" indent="1"/>
      <protection locked="0"/>
    </xf>
    <xf numFmtId="178" fontId="12" fillId="0" borderId="4" xfId="1" applyNumberFormat="1" applyFont="1" applyFill="1" applyBorder="1" applyAlignment="1" applyProtection="1">
      <alignment horizontal="center" vertical="center" shrinkToFit="1"/>
    </xf>
    <xf numFmtId="178" fontId="12" fillId="0" borderId="6" xfId="1" applyNumberFormat="1" applyFont="1" applyFill="1" applyBorder="1" applyAlignment="1" applyProtection="1">
      <alignment horizontal="center" vertical="center" shrinkToFit="1"/>
    </xf>
    <xf numFmtId="0" fontId="5" fillId="0" borderId="0" xfId="0" applyFont="1" applyAlignment="1" applyProtection="1">
      <alignment horizontal="center" vertical="center"/>
      <protection locked="0"/>
    </xf>
    <xf numFmtId="0" fontId="4" fillId="0" borderId="7" xfId="0" applyFont="1" applyBorder="1" applyAlignment="1" applyProtection="1">
      <alignment horizontal="distributed" vertical="center" justifyLastLine="1"/>
      <protection locked="0"/>
    </xf>
    <xf numFmtId="0" fontId="4" fillId="0" borderId="8" xfId="0" applyFont="1" applyBorder="1" applyAlignment="1" applyProtection="1">
      <alignment horizontal="distributed" vertical="center" justifyLastLine="1"/>
      <protection locked="0"/>
    </xf>
    <xf numFmtId="177" fontId="0" fillId="0" borderId="0" xfId="0" applyNumberFormat="1" applyAlignment="1" applyProtection="1">
      <alignment vertical="center" shrinkToFit="1"/>
    </xf>
    <xf numFmtId="176" fontId="12" fillId="2" borderId="0" xfId="0" applyNumberFormat="1" applyFont="1" applyFill="1" applyAlignment="1" applyProtection="1">
      <alignment horizontal="center" vertical="center"/>
      <protection locked="0"/>
    </xf>
    <xf numFmtId="0" fontId="4" fillId="0" borderId="0" xfId="0" applyFont="1" applyAlignment="1" applyProtection="1">
      <alignment horizontal="center" vertical="center"/>
      <protection locked="0"/>
    </xf>
    <xf numFmtId="0" fontId="11" fillId="2" borderId="6" xfId="0" applyFont="1" applyFill="1" applyBorder="1" applyAlignment="1" applyProtection="1">
      <alignment vertical="center" shrinkToFit="1"/>
      <protection locked="0"/>
    </xf>
    <xf numFmtId="0" fontId="11" fillId="2" borderId="2" xfId="0" applyFont="1" applyFill="1" applyBorder="1" applyAlignment="1" applyProtection="1">
      <alignment vertical="center" shrinkToFit="1"/>
      <protection locked="0"/>
    </xf>
    <xf numFmtId="0" fontId="11" fillId="2" borderId="72" xfId="0" applyFont="1" applyFill="1" applyBorder="1" applyAlignment="1" applyProtection="1">
      <alignment horizontal="center" vertical="center" wrapText="1"/>
      <protection locked="0"/>
    </xf>
    <xf numFmtId="0" fontId="11" fillId="2" borderId="7" xfId="0" applyFont="1" applyFill="1" applyBorder="1" applyAlignment="1" applyProtection="1">
      <alignment horizontal="center" vertical="center" wrapText="1"/>
      <protection locked="0"/>
    </xf>
    <xf numFmtId="0" fontId="11" fillId="2" borderId="73" xfId="0" applyFont="1" applyFill="1" applyBorder="1" applyAlignment="1" applyProtection="1">
      <alignment horizontal="center" vertical="center" wrapText="1"/>
      <protection locked="0"/>
    </xf>
    <xf numFmtId="0" fontId="11" fillId="2" borderId="74" xfId="0" applyFont="1" applyFill="1" applyBorder="1" applyAlignment="1" applyProtection="1">
      <alignment horizontal="center" vertical="center" wrapText="1"/>
      <protection locked="0"/>
    </xf>
    <xf numFmtId="0" fontId="11" fillId="2" borderId="8" xfId="0" applyFont="1" applyFill="1" applyBorder="1" applyAlignment="1" applyProtection="1">
      <alignment horizontal="center" vertical="center" wrapText="1"/>
      <protection locked="0"/>
    </xf>
    <xf numFmtId="0" fontId="11" fillId="2" borderId="75" xfId="0" applyFont="1" applyFill="1" applyBorder="1" applyAlignment="1" applyProtection="1">
      <alignment horizontal="center" vertical="center" wrapText="1"/>
      <protection locked="0"/>
    </xf>
    <xf numFmtId="0" fontId="4" fillId="0" borderId="72" xfId="0" applyFont="1" applyBorder="1" applyAlignment="1" applyProtection="1">
      <alignment horizontal="center" vertical="center"/>
      <protection locked="0"/>
    </xf>
    <xf numFmtId="0" fontId="4" fillId="0" borderId="7" xfId="0" applyFont="1" applyBorder="1" applyAlignment="1" applyProtection="1">
      <alignment horizontal="center" vertical="center"/>
      <protection locked="0"/>
    </xf>
    <xf numFmtId="0" fontId="4" fillId="0" borderId="73" xfId="0" applyFont="1" applyBorder="1" applyAlignment="1" applyProtection="1">
      <alignment horizontal="center" vertical="center"/>
      <protection locked="0"/>
    </xf>
    <xf numFmtId="0" fontId="4" fillId="0" borderId="74" xfId="0" applyFont="1" applyBorder="1" applyAlignment="1" applyProtection="1">
      <alignment horizontal="center" vertical="center"/>
      <protection locked="0"/>
    </xf>
    <xf numFmtId="0" fontId="4" fillId="0" borderId="8" xfId="0" applyFont="1" applyBorder="1" applyAlignment="1" applyProtection="1">
      <alignment horizontal="center" vertical="center"/>
      <protection locked="0"/>
    </xf>
    <xf numFmtId="0" fontId="4" fillId="0" borderId="75" xfId="0" applyFont="1" applyBorder="1" applyAlignment="1" applyProtection="1">
      <alignment horizontal="center" vertical="center"/>
      <protection locked="0"/>
    </xf>
    <xf numFmtId="0" fontId="8" fillId="0" borderId="126" xfId="0" applyFont="1" applyBorder="1" applyAlignment="1" applyProtection="1">
      <alignment horizontal="center" vertical="center" wrapText="1"/>
      <protection locked="0"/>
    </xf>
    <xf numFmtId="0" fontId="8" fillId="0" borderId="125" xfId="0" applyFont="1" applyBorder="1" applyAlignment="1" applyProtection="1">
      <alignment horizontal="center" vertical="center" wrapText="1"/>
      <protection locked="0"/>
    </xf>
    <xf numFmtId="0" fontId="8" fillId="0" borderId="127" xfId="0" applyFont="1" applyBorder="1" applyAlignment="1" applyProtection="1">
      <alignment horizontal="center" vertical="center" wrapText="1"/>
      <protection locked="0"/>
    </xf>
    <xf numFmtId="0" fontId="8" fillId="0" borderId="128" xfId="0" applyFont="1" applyBorder="1" applyAlignment="1" applyProtection="1">
      <alignment horizontal="center" vertical="center" wrapText="1"/>
      <protection locked="0"/>
    </xf>
    <xf numFmtId="0" fontId="8" fillId="0" borderId="129" xfId="0" applyFont="1" applyBorder="1" applyAlignment="1" applyProtection="1">
      <alignment horizontal="center" vertical="center" wrapText="1"/>
      <protection locked="0"/>
    </xf>
    <xf numFmtId="0" fontId="8" fillId="0" borderId="130" xfId="0" applyFont="1" applyBorder="1" applyAlignment="1" applyProtection="1">
      <alignment horizontal="center" vertical="center" wrapText="1"/>
      <protection locked="0"/>
    </xf>
    <xf numFmtId="0" fontId="11" fillId="0" borderId="4" xfId="0" applyNumberFormat="1" applyFont="1" applyFill="1" applyBorder="1" applyAlignment="1" applyProtection="1">
      <alignment horizontal="center" vertical="center"/>
      <protection locked="0"/>
    </xf>
    <xf numFmtId="0" fontId="11" fillId="2" borderId="72" xfId="0" applyFont="1" applyFill="1" applyBorder="1" applyAlignment="1" applyProtection="1">
      <alignment horizontal="center" vertical="center" shrinkToFit="1"/>
      <protection locked="0"/>
    </xf>
    <xf numFmtId="0" fontId="11" fillId="2" borderId="7" xfId="0" applyFont="1" applyFill="1" applyBorder="1" applyAlignment="1" applyProtection="1">
      <alignment horizontal="center" vertical="center" shrinkToFit="1"/>
      <protection locked="0"/>
    </xf>
    <xf numFmtId="0" fontId="11" fillId="2" borderId="73" xfId="0" applyFont="1" applyFill="1" applyBorder="1" applyAlignment="1" applyProtection="1">
      <alignment horizontal="center" vertical="center" shrinkToFit="1"/>
      <protection locked="0"/>
    </xf>
    <xf numFmtId="0" fontId="11" fillId="2" borderId="74" xfId="0" applyFont="1" applyFill="1" applyBorder="1" applyAlignment="1" applyProtection="1">
      <alignment horizontal="center" vertical="center" shrinkToFit="1"/>
      <protection locked="0"/>
    </xf>
    <xf numFmtId="0" fontId="11" fillId="2" borderId="8" xfId="0" applyFont="1" applyFill="1" applyBorder="1" applyAlignment="1" applyProtection="1">
      <alignment horizontal="center" vertical="center" shrinkToFit="1"/>
      <protection locked="0"/>
    </xf>
    <xf numFmtId="0" fontId="11" fillId="2" borderId="75" xfId="0" applyFont="1" applyFill="1" applyBorder="1" applyAlignment="1" applyProtection="1">
      <alignment horizontal="center" vertical="center" shrinkToFit="1"/>
      <protection locked="0"/>
    </xf>
    <xf numFmtId="0" fontId="23" fillId="4" borderId="36" xfId="0" applyFont="1" applyFill="1" applyBorder="1" applyAlignment="1" applyProtection="1">
      <alignment horizontal="center" vertical="center" textRotation="255" shrinkToFit="1"/>
    </xf>
    <xf numFmtId="0" fontId="23" fillId="4" borderId="90" xfId="0" applyFont="1" applyFill="1" applyBorder="1" applyAlignment="1" applyProtection="1">
      <alignment horizontal="center" vertical="center" textRotation="255" shrinkToFit="1"/>
    </xf>
    <xf numFmtId="0" fontId="23" fillId="4" borderId="31" xfId="0" applyFont="1" applyFill="1" applyBorder="1" applyAlignment="1" applyProtection="1">
      <alignment horizontal="center" vertical="center" textRotation="255" shrinkToFit="1"/>
    </xf>
    <xf numFmtId="0" fontId="13" fillId="0" borderId="27" xfId="0" applyNumberFormat="1" applyFont="1" applyFill="1" applyBorder="1" applyAlignment="1">
      <alignment horizontal="right" vertical="center"/>
    </xf>
    <xf numFmtId="0" fontId="13" fillId="0" borderId="110" xfId="0" applyNumberFormat="1" applyFont="1" applyFill="1" applyBorder="1" applyAlignment="1">
      <alignment horizontal="right" vertical="center"/>
    </xf>
    <xf numFmtId="0" fontId="13" fillId="0" borderId="28" xfId="0" applyNumberFormat="1" applyFont="1" applyFill="1" applyBorder="1" applyAlignment="1">
      <alignment horizontal="right" vertical="center"/>
    </xf>
    <xf numFmtId="0" fontId="13" fillId="0" borderId="27" xfId="0" applyFont="1" applyBorder="1" applyAlignment="1">
      <alignment vertical="center"/>
    </xf>
    <xf numFmtId="0" fontId="13" fillId="0" borderId="110" xfId="0" applyFont="1" applyBorder="1" applyAlignment="1">
      <alignment vertical="center"/>
    </xf>
    <xf numFmtId="0" fontId="13" fillId="0" borderId="28" xfId="0" applyFont="1" applyBorder="1" applyAlignment="1">
      <alignment vertical="center"/>
    </xf>
    <xf numFmtId="0" fontId="13" fillId="0" borderId="26" xfId="0" applyFont="1" applyBorder="1" applyAlignment="1">
      <alignment vertical="center"/>
    </xf>
    <xf numFmtId="0" fontId="13" fillId="0" borderId="26" xfId="0" applyNumberFormat="1" applyFont="1" applyFill="1" applyBorder="1" applyAlignment="1">
      <alignment horizontal="right" vertical="center"/>
    </xf>
    <xf numFmtId="0" fontId="18" fillId="0" borderId="94" xfId="0" applyFont="1" applyBorder="1" applyAlignment="1">
      <alignment horizontal="left" vertical="top" wrapText="1"/>
    </xf>
    <xf numFmtId="0" fontId="18" fillId="0" borderId="36" xfId="0" applyFont="1" applyBorder="1" applyAlignment="1">
      <alignment horizontal="left" vertical="top" wrapText="1"/>
    </xf>
    <xf numFmtId="0" fontId="18" fillId="0" borderId="95" xfId="0" applyFont="1" applyBorder="1" applyAlignment="1">
      <alignment horizontal="left" vertical="top" wrapText="1"/>
    </xf>
    <xf numFmtId="0" fontId="18" fillId="0" borderId="90" xfId="0" applyFont="1" applyBorder="1" applyAlignment="1">
      <alignment horizontal="left" vertical="top" wrapText="1"/>
    </xf>
    <xf numFmtId="0" fontId="18" fillId="0" borderId="96" xfId="0" applyFont="1" applyBorder="1" applyAlignment="1">
      <alignment horizontal="left" vertical="top" wrapText="1"/>
    </xf>
    <xf numFmtId="0" fontId="18" fillId="0" borderId="31" xfId="0" applyFont="1" applyBorder="1" applyAlignment="1">
      <alignment horizontal="left" vertical="top" wrapText="1"/>
    </xf>
    <xf numFmtId="0" fontId="13" fillId="0" borderId="36" xfId="0" applyFont="1" applyBorder="1" applyAlignment="1">
      <alignment horizontal="left" vertical="top" wrapText="1"/>
    </xf>
    <xf numFmtId="0" fontId="13" fillId="0" borderId="90" xfId="0" applyFont="1" applyBorder="1" applyAlignment="1">
      <alignment horizontal="left" vertical="top" wrapText="1"/>
    </xf>
    <xf numFmtId="0" fontId="13" fillId="0" borderId="31" xfId="0" applyFont="1" applyBorder="1" applyAlignment="1">
      <alignment horizontal="left" vertical="top" wrapText="1"/>
    </xf>
    <xf numFmtId="0" fontId="13" fillId="0" borderId="97" xfId="0" applyFont="1" applyBorder="1" applyAlignment="1">
      <alignment horizontal="left" vertical="top" wrapText="1"/>
    </xf>
    <xf numFmtId="0" fontId="13" fillId="0" borderId="98" xfId="0" applyFont="1" applyBorder="1" applyAlignment="1">
      <alignment horizontal="left" vertical="top" wrapText="1"/>
    </xf>
    <xf numFmtId="0" fontId="13" fillId="0" borderId="32" xfId="0" applyFont="1" applyBorder="1" applyAlignment="1">
      <alignment horizontal="left" vertical="top" wrapText="1"/>
    </xf>
    <xf numFmtId="181" fontId="21" fillId="3" borderId="99" xfId="0" applyNumberFormat="1" applyFont="1" applyFill="1" applyBorder="1" applyAlignment="1">
      <alignment horizontal="center" vertical="center"/>
    </xf>
    <xf numFmtId="181" fontId="21" fillId="3" borderId="100" xfId="0" applyNumberFormat="1" applyFont="1" applyFill="1" applyBorder="1" applyAlignment="1">
      <alignment horizontal="center" vertical="center"/>
    </xf>
    <xf numFmtId="181" fontId="13" fillId="3" borderId="34" xfId="0" applyNumberFormat="1" applyFont="1" applyFill="1" applyBorder="1" applyAlignment="1">
      <alignment horizontal="center" vertical="center"/>
    </xf>
    <xf numFmtId="181" fontId="13" fillId="3" borderId="100" xfId="0" applyNumberFormat="1" applyFont="1" applyFill="1" applyBorder="1" applyAlignment="1">
      <alignment horizontal="center" vertical="center"/>
    </xf>
    <xf numFmtId="181" fontId="13" fillId="3" borderId="101" xfId="0" applyNumberFormat="1" applyFont="1" applyFill="1" applyBorder="1" applyAlignment="1">
      <alignment horizontal="center" vertical="center"/>
    </xf>
    <xf numFmtId="0" fontId="13" fillId="0" borderId="102" xfId="0" applyFont="1" applyBorder="1" applyAlignment="1">
      <alignment vertical="center"/>
    </xf>
    <xf numFmtId="0" fontId="0" fillId="0" borderId="27" xfId="0" applyBorder="1" applyAlignment="1">
      <alignment vertical="center"/>
    </xf>
    <xf numFmtId="0" fontId="0" fillId="0" borderId="28" xfId="0" applyBorder="1" applyAlignment="1">
      <alignment vertical="center"/>
    </xf>
    <xf numFmtId="0" fontId="13" fillId="0" borderId="93" xfId="0" applyFont="1" applyBorder="1" applyAlignment="1">
      <alignment horizontal="center" vertical="center"/>
    </xf>
    <xf numFmtId="0" fontId="0" fillId="0" borderId="37" xfId="0" applyBorder="1" applyAlignment="1">
      <alignment horizontal="center" vertical="center"/>
    </xf>
    <xf numFmtId="0" fontId="0" fillId="0" borderId="89" xfId="0" applyBorder="1" applyAlignment="1">
      <alignment horizontal="center" vertical="center"/>
    </xf>
    <xf numFmtId="0" fontId="0" fillId="0" borderId="92" xfId="0" applyBorder="1" applyAlignment="1">
      <alignment horizontal="center" vertical="center"/>
    </xf>
    <xf numFmtId="0" fontId="0" fillId="0" borderId="0" xfId="0" applyBorder="1" applyAlignment="1">
      <alignment horizontal="center" vertical="center"/>
    </xf>
    <xf numFmtId="0" fontId="0" fillId="0" borderId="24" xfId="0" applyBorder="1" applyAlignment="1">
      <alignment horizontal="center" vertical="center"/>
    </xf>
    <xf numFmtId="0" fontId="0" fillId="0" borderId="103" xfId="0" applyBorder="1" applyAlignment="1">
      <alignment horizontal="center" vertical="center"/>
    </xf>
    <xf numFmtId="0" fontId="0" fillId="0" borderId="21" xfId="0" applyBorder="1" applyAlignment="1">
      <alignment horizontal="center" vertical="center"/>
    </xf>
    <xf numFmtId="0" fontId="0" fillId="0" borderId="22" xfId="0" applyBorder="1" applyAlignment="1">
      <alignment horizontal="center" vertical="center"/>
    </xf>
    <xf numFmtId="0" fontId="13" fillId="0" borderId="104" xfId="0" applyFont="1" applyBorder="1" applyAlignment="1">
      <alignment horizontal="center" vertical="center"/>
    </xf>
    <xf numFmtId="0" fontId="0" fillId="0" borderId="105" xfId="0" applyBorder="1" applyAlignment="1">
      <alignment horizontal="center" vertical="center"/>
    </xf>
    <xf numFmtId="0" fontId="0" fillId="0" borderId="106" xfId="0" applyBorder="1" applyAlignment="1">
      <alignment horizontal="center" vertical="center"/>
    </xf>
    <xf numFmtId="0" fontId="13" fillId="0" borderId="17" xfId="0" applyFont="1" applyBorder="1" applyAlignment="1">
      <alignment horizontal="left" vertical="top" wrapText="1"/>
    </xf>
    <xf numFmtId="0" fontId="13" fillId="0" borderId="111" xfId="0" applyFont="1" applyBorder="1" applyAlignment="1">
      <alignment horizontal="left" vertical="top" wrapText="1"/>
    </xf>
    <xf numFmtId="0" fontId="13" fillId="0" borderId="23" xfId="0" applyFont="1" applyBorder="1" applyAlignment="1">
      <alignment horizontal="left" vertical="top" wrapText="1"/>
    </xf>
    <xf numFmtId="0" fontId="13" fillId="0" borderId="114" xfId="0" applyFont="1" applyBorder="1" applyAlignment="1">
      <alignment horizontal="left" vertical="top" wrapText="1"/>
    </xf>
    <xf numFmtId="0" fontId="13" fillId="0" borderId="20" xfId="0" applyFont="1" applyBorder="1" applyAlignment="1">
      <alignment horizontal="left" vertical="top" wrapText="1"/>
    </xf>
    <xf numFmtId="0" fontId="13" fillId="0" borderId="116" xfId="0" applyFont="1" applyBorder="1" applyAlignment="1">
      <alignment horizontal="left" vertical="top" wrapText="1"/>
    </xf>
    <xf numFmtId="0" fontId="13" fillId="0" borderId="18" xfId="0" applyFont="1" applyBorder="1" applyAlignment="1">
      <alignment horizontal="left" vertical="top" wrapText="1"/>
    </xf>
    <xf numFmtId="0" fontId="13" fillId="0" borderId="0" xfId="0" applyFont="1" applyBorder="1" applyAlignment="1">
      <alignment horizontal="left" vertical="top" wrapText="1"/>
    </xf>
    <xf numFmtId="0" fontId="13" fillId="0" borderId="21" xfId="0" applyFont="1" applyBorder="1" applyAlignment="1">
      <alignment horizontal="left" vertical="top" wrapText="1"/>
    </xf>
    <xf numFmtId="0" fontId="13" fillId="0" borderId="112" xfId="0" applyFont="1" applyBorder="1" applyAlignment="1">
      <alignment horizontal="left" vertical="top" wrapText="1"/>
    </xf>
    <xf numFmtId="0" fontId="13" fillId="0" borderId="113" xfId="0" applyFont="1" applyBorder="1" applyAlignment="1">
      <alignment horizontal="left" vertical="top" wrapText="1"/>
    </xf>
    <xf numFmtId="0" fontId="13" fillId="0" borderId="115" xfId="0" applyFont="1" applyBorder="1" applyAlignment="1">
      <alignment horizontal="left" vertical="top" wrapText="1"/>
    </xf>
    <xf numFmtId="0" fontId="13" fillId="0" borderId="25" xfId="0" applyFont="1" applyBorder="1" applyAlignment="1">
      <alignment horizontal="left" vertical="top" wrapText="1"/>
    </xf>
    <xf numFmtId="0" fontId="13" fillId="0" borderId="117" xfId="0" applyFont="1" applyBorder="1" applyAlignment="1">
      <alignment horizontal="left" vertical="top" wrapText="1"/>
    </xf>
    <xf numFmtId="0" fontId="13" fillId="0" borderId="118" xfId="0" applyFont="1" applyBorder="1" applyAlignment="1">
      <alignment horizontal="left" vertical="top" wrapText="1"/>
    </xf>
    <xf numFmtId="0" fontId="13" fillId="0" borderId="17" xfId="0" applyFont="1" applyBorder="1" applyAlignment="1">
      <alignment horizontal="center" vertical="center"/>
    </xf>
    <xf numFmtId="0" fontId="0" fillId="0" borderId="18" xfId="0" applyBorder="1" applyAlignment="1">
      <alignment horizontal="center" vertical="center"/>
    </xf>
    <xf numFmtId="0" fontId="0" fillId="0" borderId="19" xfId="0" applyBorder="1" applyAlignment="1">
      <alignment horizontal="center" vertical="center"/>
    </xf>
    <xf numFmtId="0" fontId="0" fillId="0" borderId="20" xfId="0" applyBorder="1" applyAlignment="1">
      <alignment horizontal="center" vertical="center"/>
    </xf>
    <xf numFmtId="0" fontId="27" fillId="0" borderId="26" xfId="0" applyFont="1" applyBorder="1" applyAlignment="1">
      <alignment horizontal="center" vertical="center"/>
    </xf>
    <xf numFmtId="0" fontId="27" fillId="0" borderId="27" xfId="0" applyFont="1" applyBorder="1" applyAlignment="1">
      <alignment horizontal="center" vertical="center"/>
    </xf>
    <xf numFmtId="0" fontId="27" fillId="0" borderId="109" xfId="0" applyFont="1" applyBorder="1" applyAlignment="1">
      <alignment horizontal="center" vertical="center"/>
    </xf>
    <xf numFmtId="0" fontId="27" fillId="0" borderId="110" xfId="0" applyFont="1" applyBorder="1" applyAlignment="1">
      <alignment horizontal="center" vertical="center"/>
    </xf>
    <xf numFmtId="0" fontId="0" fillId="0" borderId="28" xfId="0" applyBorder="1" applyAlignment="1">
      <alignment horizontal="center" vertical="center"/>
    </xf>
    <xf numFmtId="0" fontId="13" fillId="0" borderId="107" xfId="0" applyFont="1" applyBorder="1" applyAlignment="1">
      <alignment horizontal="center" vertical="center"/>
    </xf>
    <xf numFmtId="0" fontId="13" fillId="0" borderId="99" xfId="0" applyFont="1" applyBorder="1" applyAlignment="1">
      <alignment vertical="center"/>
    </xf>
    <xf numFmtId="0" fontId="0" fillId="0" borderId="108" xfId="0" applyBorder="1" applyAlignment="1">
      <alignment vertical="center"/>
    </xf>
    <xf numFmtId="0" fontId="0" fillId="0" borderId="100" xfId="0" applyBorder="1" applyAlignment="1">
      <alignment vertical="center"/>
    </xf>
    <xf numFmtId="0" fontId="13" fillId="0" borderId="23" xfId="0" applyFont="1" applyBorder="1" applyAlignment="1">
      <alignment horizontal="center" vertical="center" wrapText="1"/>
    </xf>
    <xf numFmtId="0" fontId="0" fillId="0" borderId="24" xfId="0" applyFont="1" applyBorder="1" applyAlignment="1">
      <alignment horizontal="center" vertical="center" wrapText="1"/>
    </xf>
    <xf numFmtId="0" fontId="0" fillId="0" borderId="20" xfId="0" applyFont="1" applyBorder="1" applyAlignment="1">
      <alignment horizontal="center" vertical="center" wrapText="1"/>
    </xf>
    <xf numFmtId="0" fontId="0" fillId="0" borderId="22" xfId="0" applyFont="1" applyBorder="1" applyAlignment="1">
      <alignment horizontal="center" vertical="center" wrapText="1"/>
    </xf>
    <xf numFmtId="0" fontId="13" fillId="0" borderId="24" xfId="0" applyFont="1" applyBorder="1" applyAlignment="1">
      <alignment vertical="center" wrapText="1"/>
    </xf>
    <xf numFmtId="0" fontId="13" fillId="0" borderId="20" xfId="0" applyFont="1" applyBorder="1" applyAlignment="1">
      <alignment horizontal="center" vertical="center" wrapText="1"/>
    </xf>
    <xf numFmtId="0" fontId="13" fillId="0" borderId="22" xfId="0" applyFont="1" applyBorder="1" applyAlignment="1">
      <alignment vertical="center" wrapText="1"/>
    </xf>
    <xf numFmtId="0" fontId="13" fillId="0" borderId="17" xfId="0" applyFont="1" applyBorder="1" applyAlignment="1">
      <alignment horizontal="center" vertical="center" wrapText="1"/>
    </xf>
    <xf numFmtId="0" fontId="0" fillId="0" borderId="19" xfId="0" applyFont="1" applyBorder="1" applyAlignment="1">
      <alignment horizontal="center" vertical="center" wrapText="1"/>
    </xf>
    <xf numFmtId="0" fontId="0" fillId="0" borderId="18" xfId="0" applyFont="1" applyBorder="1" applyAlignment="1">
      <alignment horizontal="center" vertical="center" wrapText="1"/>
    </xf>
    <xf numFmtId="0" fontId="0" fillId="0" borderId="18" xfId="0" applyBorder="1" applyAlignment="1">
      <alignment horizontal="center" vertical="center" wrapText="1"/>
    </xf>
    <xf numFmtId="0" fontId="0" fillId="0" borderId="19" xfId="0" applyBorder="1" applyAlignment="1">
      <alignment horizontal="center" vertical="center" wrapText="1"/>
    </xf>
    <xf numFmtId="0" fontId="0" fillId="0" borderId="0" xfId="0" applyFont="1" applyBorder="1" applyAlignment="1">
      <alignment horizontal="center" vertical="center" wrapText="1"/>
    </xf>
    <xf numFmtId="0" fontId="0" fillId="0" borderId="0" xfId="0" applyBorder="1" applyAlignment="1">
      <alignment horizontal="center" vertical="center" wrapText="1"/>
    </xf>
    <xf numFmtId="0" fontId="0" fillId="0" borderId="24" xfId="0" applyBorder="1" applyAlignment="1">
      <alignment horizontal="center" vertical="center" wrapText="1"/>
    </xf>
    <xf numFmtId="0" fontId="0" fillId="0" borderId="21" xfId="0" applyFont="1" applyBorder="1" applyAlignment="1">
      <alignment horizontal="center" vertical="center" wrapText="1"/>
    </xf>
    <xf numFmtId="0" fontId="0" fillId="0" borderId="21" xfId="0" applyBorder="1" applyAlignment="1">
      <alignment horizontal="center" vertical="center" wrapText="1"/>
    </xf>
    <xf numFmtId="0" fontId="0" fillId="0" borderId="22" xfId="0" applyBorder="1" applyAlignment="1">
      <alignment horizontal="center" vertical="center" wrapText="1"/>
    </xf>
    <xf numFmtId="0" fontId="22" fillId="0" borderId="26" xfId="0" applyFont="1" applyBorder="1" applyAlignment="1">
      <alignment horizontal="center" vertical="center" wrapText="1"/>
    </xf>
    <xf numFmtId="0" fontId="22" fillId="0" borderId="28" xfId="0" applyFont="1" applyBorder="1" applyAlignment="1">
      <alignment horizontal="center" vertical="center" wrapText="1"/>
    </xf>
    <xf numFmtId="0" fontId="22" fillId="0" borderId="27" xfId="0" applyFont="1" applyBorder="1" applyAlignment="1">
      <alignment horizontal="center" vertical="center" wrapText="1"/>
    </xf>
  </cellXfs>
  <cellStyles count="4">
    <cellStyle name="桁区切り" xfId="1" builtinId="6"/>
    <cellStyle name="桁区切り 2" xfId="2" xr:uid="{00000000-0005-0000-0000-000001000000}"/>
    <cellStyle name="標準" xfId="0" builtinId="0"/>
    <cellStyle name="標準 2" xfId="3" xr:uid="{00000000-0005-0000-0000-000003000000}"/>
  </cellStyles>
  <dxfs count="76">
    <dxf>
      <fill>
        <patternFill>
          <bgColor rgb="FF99FF99"/>
        </patternFill>
      </fill>
    </dxf>
    <dxf>
      <fill>
        <patternFill>
          <bgColor indexed="14"/>
        </patternFill>
      </fill>
    </dxf>
    <dxf>
      <fill>
        <patternFill>
          <bgColor rgb="FF99FF99"/>
        </patternFill>
      </fill>
    </dxf>
    <dxf>
      <fill>
        <patternFill>
          <bgColor indexed="14"/>
        </patternFill>
      </fill>
    </dxf>
    <dxf>
      <fill>
        <patternFill>
          <bgColor rgb="FF99FF99"/>
        </patternFill>
      </fill>
    </dxf>
    <dxf>
      <fill>
        <patternFill>
          <bgColor indexed="14"/>
        </patternFill>
      </fill>
    </dxf>
    <dxf>
      <fill>
        <patternFill>
          <bgColor rgb="FF99FF99"/>
        </patternFill>
      </fill>
    </dxf>
    <dxf>
      <fill>
        <patternFill>
          <bgColor rgb="FF99FF99"/>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ont>
        <color theme="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FF"/>
        </patternFill>
      </fill>
    </dxf>
    <dxf>
      <fill>
        <patternFill>
          <bgColor rgb="FFFF00FF"/>
        </patternFill>
      </fill>
    </dxf>
    <dxf>
      <font>
        <color theme="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ill>
        <patternFill>
          <bgColor rgb="FFFF00FF"/>
        </patternFill>
      </fill>
    </dxf>
    <dxf>
      <font>
        <color theme="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ont>
        <color theme="0"/>
      </font>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indexed="14"/>
        </patternFill>
      </fill>
    </dxf>
    <dxf>
      <fill>
        <patternFill>
          <bgColor indexed="14"/>
        </patternFill>
      </fill>
    </dxf>
    <dxf>
      <fill>
        <patternFill>
          <bgColor indexed="14"/>
        </patternFill>
      </fill>
    </dxf>
    <dxf>
      <fill>
        <patternFill>
          <bgColor indexed="14"/>
        </patternFill>
      </fill>
    </dxf>
    <dxf>
      <fill>
        <patternFill>
          <bgColor indexed="14"/>
        </patternFill>
      </fill>
    </dxf>
    <dxf>
      <fill>
        <patternFill>
          <bgColor indexed="14"/>
        </patternFill>
      </fill>
    </dxf>
  </dxfs>
  <tableStyles count="0" defaultTableStyle="TableStyleMedium9" defaultPivotStyle="PivotStyleLight16"/>
  <colors>
    <mruColors>
      <color rgb="FF008000"/>
      <color rgb="FF99FF99"/>
      <color rgb="FFFF66FF"/>
      <color rgb="FF66FF66"/>
      <color rgb="FFFF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14</xdr:col>
      <xdr:colOff>0</xdr:colOff>
      <xdr:row>44</xdr:row>
      <xdr:rowOff>19050</xdr:rowOff>
    </xdr:from>
    <xdr:to>
      <xdr:col>14</xdr:col>
      <xdr:colOff>47625</xdr:colOff>
      <xdr:row>52</xdr:row>
      <xdr:rowOff>161925</xdr:rowOff>
    </xdr:to>
    <xdr:sp macro="" textlink="">
      <xdr:nvSpPr>
        <xdr:cNvPr id="22476" name="右大かっこ 1">
          <a:extLst>
            <a:ext uri="{FF2B5EF4-FFF2-40B4-BE49-F238E27FC236}">
              <a16:creationId xmlns:a16="http://schemas.microsoft.com/office/drawing/2014/main" id="{00000000-0008-0000-0400-0000CC570000}"/>
            </a:ext>
          </a:extLst>
        </xdr:cNvPr>
        <xdr:cNvSpPr>
          <a:spLocks/>
        </xdr:cNvSpPr>
      </xdr:nvSpPr>
      <xdr:spPr bwMode="auto">
        <a:xfrm>
          <a:off x="7829550" y="5295900"/>
          <a:ext cx="47625" cy="1514475"/>
        </a:xfrm>
        <a:prstGeom prst="rightBracket">
          <a:avLst>
            <a:gd name="adj" fmla="val 7950"/>
          </a:avLst>
        </a:prstGeom>
        <a:solidFill>
          <a:srgbClr val="FFFFFF"/>
        </a:solidFill>
        <a:ln w="25400" algn="ctr">
          <a:solidFill>
            <a:srgbClr val="FF0000"/>
          </a:solidFill>
          <a:round/>
          <a:headEnd/>
          <a:tailEnd/>
        </a:ln>
      </xdr:spPr>
    </xdr:sp>
    <xdr:clientData/>
  </xdr:twoCellAnchor>
  <xdr:twoCellAnchor>
    <xdr:from>
      <xdr:col>6</xdr:col>
      <xdr:colOff>19050</xdr:colOff>
      <xdr:row>53</xdr:row>
      <xdr:rowOff>0</xdr:rowOff>
    </xdr:from>
    <xdr:to>
      <xdr:col>13</xdr:col>
      <xdr:colOff>581025</xdr:colOff>
      <xdr:row>53</xdr:row>
      <xdr:rowOff>47625</xdr:rowOff>
    </xdr:to>
    <xdr:sp macro="" textlink="">
      <xdr:nvSpPr>
        <xdr:cNvPr id="22477" name="右大かっこ 3">
          <a:extLst>
            <a:ext uri="{FF2B5EF4-FFF2-40B4-BE49-F238E27FC236}">
              <a16:creationId xmlns:a16="http://schemas.microsoft.com/office/drawing/2014/main" id="{00000000-0008-0000-0400-0000CD570000}"/>
            </a:ext>
          </a:extLst>
        </xdr:cNvPr>
        <xdr:cNvSpPr>
          <a:spLocks/>
        </xdr:cNvSpPr>
      </xdr:nvSpPr>
      <xdr:spPr bwMode="auto">
        <a:xfrm rot="5400000">
          <a:off x="5319712" y="4405313"/>
          <a:ext cx="47625" cy="4895850"/>
        </a:xfrm>
        <a:prstGeom prst="rightBracket">
          <a:avLst>
            <a:gd name="adj" fmla="val 8091"/>
          </a:avLst>
        </a:prstGeom>
        <a:solidFill>
          <a:srgbClr val="FFFFFF"/>
        </a:solidFill>
        <a:ln w="25400" algn="ctr">
          <a:solidFill>
            <a:srgbClr val="FF0000"/>
          </a:solidFill>
          <a:round/>
          <a:headEnd/>
          <a:tailEnd/>
        </a:ln>
      </xdr:spPr>
    </xdr:sp>
    <xdr:clientData/>
  </xdr:twoCellAnchor>
  <xdr:twoCellAnchor>
    <xdr:from>
      <xdr:col>13</xdr:col>
      <xdr:colOff>495300</xdr:colOff>
      <xdr:row>52</xdr:row>
      <xdr:rowOff>0</xdr:rowOff>
    </xdr:from>
    <xdr:to>
      <xdr:col>15</xdr:col>
      <xdr:colOff>504825</xdr:colOff>
      <xdr:row>55</xdr:row>
      <xdr:rowOff>123825</xdr:rowOff>
    </xdr:to>
    <xdr:grpSp>
      <xdr:nvGrpSpPr>
        <xdr:cNvPr id="22478" name="グループ化 70">
          <a:extLst>
            <a:ext uri="{FF2B5EF4-FFF2-40B4-BE49-F238E27FC236}">
              <a16:creationId xmlns:a16="http://schemas.microsoft.com/office/drawing/2014/main" id="{00000000-0008-0000-0400-0000CE570000}"/>
            </a:ext>
          </a:extLst>
        </xdr:cNvPr>
        <xdr:cNvGrpSpPr>
          <a:grpSpLocks/>
        </xdr:cNvGrpSpPr>
      </xdr:nvGrpSpPr>
      <xdr:grpSpPr bwMode="auto">
        <a:xfrm>
          <a:off x="7705725" y="7791450"/>
          <a:ext cx="1314450" cy="590550"/>
          <a:chOff x="7702323" y="5410200"/>
          <a:chExt cx="1319892" cy="586633"/>
        </a:xfrm>
      </xdr:grpSpPr>
      <xdr:sp macro="" textlink="">
        <xdr:nvSpPr>
          <xdr:cNvPr id="5" name="テキスト ボックス 4">
            <a:extLst>
              <a:ext uri="{FF2B5EF4-FFF2-40B4-BE49-F238E27FC236}">
                <a16:creationId xmlns:a16="http://schemas.microsoft.com/office/drawing/2014/main" id="{00000000-0008-0000-0400-000005000000}"/>
              </a:ext>
            </a:extLst>
          </xdr:cNvPr>
          <xdr:cNvSpPr txBox="1"/>
        </xdr:nvSpPr>
        <xdr:spPr>
          <a:xfrm>
            <a:off x="8333576" y="5750826"/>
            <a:ext cx="688639" cy="246007"/>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l"/>
            <a:r>
              <a:rPr kumimoji="1" lang="ja-JP" altLang="en-US" sz="900" b="1">
                <a:solidFill>
                  <a:srgbClr val="FF0000"/>
                </a:solidFill>
                <a:latin typeface="ＭＳ Ｐ明朝" pitchFamily="18" charset="-128"/>
                <a:ea typeface="ＭＳ Ｐ明朝" pitchFamily="18" charset="-128"/>
              </a:rPr>
              <a:t>労務比率</a:t>
            </a:r>
          </a:p>
        </xdr:txBody>
      </xdr:sp>
      <xdr:grpSp>
        <xdr:nvGrpSpPr>
          <xdr:cNvPr id="22491" name="グループ化 69">
            <a:extLst>
              <a:ext uri="{FF2B5EF4-FFF2-40B4-BE49-F238E27FC236}">
                <a16:creationId xmlns:a16="http://schemas.microsoft.com/office/drawing/2014/main" id="{00000000-0008-0000-0400-0000DB570000}"/>
              </a:ext>
            </a:extLst>
          </xdr:cNvPr>
          <xdr:cNvGrpSpPr>
            <a:grpSpLocks/>
          </xdr:cNvGrpSpPr>
        </xdr:nvGrpSpPr>
        <xdr:grpSpPr bwMode="auto">
          <a:xfrm>
            <a:off x="7702323" y="5648326"/>
            <a:ext cx="685800" cy="229506"/>
            <a:chOff x="7702323" y="5648326"/>
            <a:chExt cx="685800" cy="229506"/>
          </a:xfrm>
        </xdr:grpSpPr>
        <xdr:cxnSp macro="">
          <xdr:nvCxnSpPr>
            <xdr:cNvPr id="22495" name="直線矢印コネクタ 6">
              <a:extLst>
                <a:ext uri="{FF2B5EF4-FFF2-40B4-BE49-F238E27FC236}">
                  <a16:creationId xmlns:a16="http://schemas.microsoft.com/office/drawing/2014/main" id="{00000000-0008-0000-0400-0000DF570000}"/>
                </a:ext>
              </a:extLst>
            </xdr:cNvPr>
            <xdr:cNvCxnSpPr>
              <a:cxnSpLocks noChangeShapeType="1"/>
            </xdr:cNvCxnSpPr>
          </xdr:nvCxnSpPr>
          <xdr:spPr bwMode="auto">
            <a:xfrm rot="16200000" flipV="1">
              <a:off x="7591428" y="5762624"/>
              <a:ext cx="228599" cy="3"/>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xnSp macro="">
          <xdr:nvCxnSpPr>
            <xdr:cNvPr id="22496" name="直線コネクタ 25">
              <a:extLst>
                <a:ext uri="{FF2B5EF4-FFF2-40B4-BE49-F238E27FC236}">
                  <a16:creationId xmlns:a16="http://schemas.microsoft.com/office/drawing/2014/main" id="{00000000-0008-0000-0400-0000E0570000}"/>
                </a:ext>
              </a:extLst>
            </xdr:cNvPr>
            <xdr:cNvCxnSpPr>
              <a:cxnSpLocks noChangeShapeType="1"/>
            </xdr:cNvCxnSpPr>
          </xdr:nvCxnSpPr>
          <xdr:spPr bwMode="auto">
            <a:xfrm>
              <a:off x="7702323" y="5876244"/>
              <a:ext cx="685800" cy="1588"/>
            </a:xfrm>
            <a:prstGeom prst="straightConnector1">
              <a:avLst/>
            </a:prstGeom>
            <a:noFill/>
            <a:ln w="12700" algn="ctr">
              <a:solidFill>
                <a:srgbClr val="FF0000"/>
              </a:solidFill>
              <a:round/>
              <a:headEnd/>
              <a:tailEnd/>
            </a:ln>
            <a:extLst>
              <a:ext uri="{909E8E84-426E-40DD-AFC4-6F175D3DCCD1}">
                <a14:hiddenFill xmlns:a14="http://schemas.microsoft.com/office/drawing/2010/main">
                  <a:noFill/>
                </a14:hiddenFill>
              </a:ext>
            </a:extLst>
          </xdr:spPr>
        </xdr:cxnSp>
      </xdr:grpSp>
      <xdr:grpSp>
        <xdr:nvGrpSpPr>
          <xdr:cNvPr id="22492" name="グループ化 65">
            <a:extLst>
              <a:ext uri="{FF2B5EF4-FFF2-40B4-BE49-F238E27FC236}">
                <a16:creationId xmlns:a16="http://schemas.microsoft.com/office/drawing/2014/main" id="{00000000-0008-0000-0400-0000DC570000}"/>
              </a:ext>
            </a:extLst>
          </xdr:cNvPr>
          <xdr:cNvGrpSpPr>
            <a:grpSpLocks/>
          </xdr:cNvGrpSpPr>
        </xdr:nvGrpSpPr>
        <xdr:grpSpPr bwMode="auto">
          <a:xfrm>
            <a:off x="7896226" y="5410200"/>
            <a:ext cx="200818" cy="470126"/>
            <a:chOff x="7896226" y="5410200"/>
            <a:chExt cx="200818" cy="470126"/>
          </a:xfrm>
        </xdr:grpSpPr>
        <xdr:cxnSp macro="">
          <xdr:nvCxnSpPr>
            <xdr:cNvPr id="22493" name="直線矢印コネクタ 26">
              <a:extLst>
                <a:ext uri="{FF2B5EF4-FFF2-40B4-BE49-F238E27FC236}">
                  <a16:creationId xmlns:a16="http://schemas.microsoft.com/office/drawing/2014/main" id="{00000000-0008-0000-0400-0000DD570000}"/>
                </a:ext>
              </a:extLst>
            </xdr:cNvPr>
            <xdr:cNvCxnSpPr>
              <a:cxnSpLocks noChangeShapeType="1"/>
            </xdr:cNvCxnSpPr>
          </xdr:nvCxnSpPr>
          <xdr:spPr bwMode="auto">
            <a:xfrm rot="10800000">
              <a:off x="7896226" y="5410200"/>
              <a:ext cx="200024" cy="1588"/>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xnSp macro="">
          <xdr:nvCxnSpPr>
            <xdr:cNvPr id="22494" name="直線コネクタ 25">
              <a:extLst>
                <a:ext uri="{FF2B5EF4-FFF2-40B4-BE49-F238E27FC236}">
                  <a16:creationId xmlns:a16="http://schemas.microsoft.com/office/drawing/2014/main" id="{00000000-0008-0000-0400-0000DE570000}"/>
                </a:ext>
              </a:extLst>
            </xdr:cNvPr>
            <xdr:cNvCxnSpPr>
              <a:cxnSpLocks noChangeShapeType="1"/>
            </xdr:cNvCxnSpPr>
          </xdr:nvCxnSpPr>
          <xdr:spPr bwMode="auto">
            <a:xfrm rot="5400000" flipH="1" flipV="1">
              <a:off x="7862379" y="5645661"/>
              <a:ext cx="469330" cy="0"/>
            </a:xfrm>
            <a:prstGeom prst="straightConnector1">
              <a:avLst/>
            </a:prstGeom>
            <a:noFill/>
            <a:ln w="12700" algn="ctr">
              <a:solidFill>
                <a:srgbClr val="FF0000"/>
              </a:solidFill>
              <a:round/>
              <a:headEnd/>
              <a:tailEnd/>
            </a:ln>
            <a:extLst>
              <a:ext uri="{909E8E84-426E-40DD-AFC4-6F175D3DCCD1}">
                <a14:hiddenFill xmlns:a14="http://schemas.microsoft.com/office/drawing/2010/main">
                  <a:noFill/>
                </a14:hiddenFill>
              </a:ext>
            </a:extLst>
          </xdr:spPr>
        </xdr:cxnSp>
      </xdr:grpSp>
    </xdr:grpSp>
    <xdr:clientData/>
  </xdr:twoCellAnchor>
  <xdr:twoCellAnchor>
    <xdr:from>
      <xdr:col>4</xdr:col>
      <xdr:colOff>0</xdr:colOff>
      <xdr:row>60</xdr:row>
      <xdr:rowOff>16940</xdr:rowOff>
    </xdr:from>
    <xdr:to>
      <xdr:col>5</xdr:col>
      <xdr:colOff>514350</xdr:colOff>
      <xdr:row>61</xdr:row>
      <xdr:rowOff>123839</xdr:rowOff>
    </xdr:to>
    <xdr:grpSp>
      <xdr:nvGrpSpPr>
        <xdr:cNvPr id="22479" name="グループ化 54">
          <a:extLst>
            <a:ext uri="{FF2B5EF4-FFF2-40B4-BE49-F238E27FC236}">
              <a16:creationId xmlns:a16="http://schemas.microsoft.com/office/drawing/2014/main" id="{00000000-0008-0000-0400-0000CF570000}"/>
            </a:ext>
          </a:extLst>
        </xdr:cNvPr>
        <xdr:cNvGrpSpPr>
          <a:grpSpLocks/>
        </xdr:cNvGrpSpPr>
      </xdr:nvGrpSpPr>
      <xdr:grpSpPr bwMode="auto">
        <a:xfrm>
          <a:off x="1638300" y="8989490"/>
          <a:ext cx="1133475" cy="249774"/>
          <a:chOff x="1638300" y="9190158"/>
          <a:chExt cx="1133475" cy="262993"/>
        </a:xfrm>
      </xdr:grpSpPr>
      <xdr:sp macro="" textlink="">
        <xdr:nvSpPr>
          <xdr:cNvPr id="22487" name="右大かっこ 2">
            <a:extLst>
              <a:ext uri="{FF2B5EF4-FFF2-40B4-BE49-F238E27FC236}">
                <a16:creationId xmlns:a16="http://schemas.microsoft.com/office/drawing/2014/main" id="{00000000-0008-0000-0400-0000D7570000}"/>
              </a:ext>
            </a:extLst>
          </xdr:cNvPr>
          <xdr:cNvSpPr>
            <a:spLocks/>
          </xdr:cNvSpPr>
        </xdr:nvSpPr>
        <xdr:spPr bwMode="auto">
          <a:xfrm>
            <a:off x="1638300" y="9201151"/>
            <a:ext cx="45719" cy="252000"/>
          </a:xfrm>
          <a:prstGeom prst="rightBracket">
            <a:avLst>
              <a:gd name="adj" fmla="val 8344"/>
            </a:avLst>
          </a:prstGeom>
          <a:solidFill>
            <a:srgbClr val="FFFFFF"/>
          </a:solidFill>
          <a:ln w="25400" algn="ctr">
            <a:solidFill>
              <a:srgbClr val="FF0000"/>
            </a:solidFill>
            <a:round/>
            <a:headEnd/>
            <a:tailEnd/>
          </a:ln>
        </xdr:spPr>
      </xdr:sp>
      <xdr:sp macro="" textlink="">
        <xdr:nvSpPr>
          <xdr:cNvPr id="36" name="テキスト ボックス 35">
            <a:extLst>
              <a:ext uri="{FF2B5EF4-FFF2-40B4-BE49-F238E27FC236}">
                <a16:creationId xmlns:a16="http://schemas.microsoft.com/office/drawing/2014/main" id="{00000000-0008-0000-0400-000024000000}"/>
              </a:ext>
            </a:extLst>
          </xdr:cNvPr>
          <xdr:cNvSpPr txBox="1"/>
        </xdr:nvSpPr>
        <xdr:spPr>
          <a:xfrm>
            <a:off x="1847850" y="9190158"/>
            <a:ext cx="923925" cy="255202"/>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spAutoFit/>
          </a:bodyPr>
          <a:lstStyle/>
          <a:p>
            <a:pPr algn="l"/>
            <a:r>
              <a:rPr kumimoji="1" lang="ja-JP" altLang="en-US" sz="900" b="1">
                <a:solidFill>
                  <a:srgbClr val="FF0000"/>
                </a:solidFill>
                <a:latin typeface="ＭＳ Ｐ明朝" pitchFamily="18" charset="-128"/>
                <a:ea typeface="ＭＳ Ｐ明朝" pitchFamily="18" charset="-128"/>
              </a:rPr>
              <a:t>賃金算定基準</a:t>
            </a:r>
          </a:p>
        </xdr:txBody>
      </xdr:sp>
      <xdr:cxnSp macro="">
        <xdr:nvCxnSpPr>
          <xdr:cNvPr id="22489" name="直線矢印コネクタ 36">
            <a:extLst>
              <a:ext uri="{FF2B5EF4-FFF2-40B4-BE49-F238E27FC236}">
                <a16:creationId xmlns:a16="http://schemas.microsoft.com/office/drawing/2014/main" id="{00000000-0008-0000-0400-0000D9570000}"/>
              </a:ext>
            </a:extLst>
          </xdr:cNvPr>
          <xdr:cNvCxnSpPr>
            <a:cxnSpLocks noChangeShapeType="1"/>
          </xdr:cNvCxnSpPr>
        </xdr:nvCxnSpPr>
        <xdr:spPr bwMode="auto">
          <a:xfrm rot="10800000">
            <a:off x="1695450" y="9324975"/>
            <a:ext cx="200024" cy="1588"/>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grpSp>
    <xdr:clientData/>
  </xdr:twoCellAnchor>
  <xdr:twoCellAnchor>
    <xdr:from>
      <xdr:col>16</xdr:col>
      <xdr:colOff>19050</xdr:colOff>
      <xdr:row>53</xdr:row>
      <xdr:rowOff>0</xdr:rowOff>
    </xdr:from>
    <xdr:to>
      <xdr:col>16</xdr:col>
      <xdr:colOff>2409825</xdr:colOff>
      <xdr:row>53</xdr:row>
      <xdr:rowOff>47625</xdr:rowOff>
    </xdr:to>
    <xdr:sp macro="" textlink="">
      <xdr:nvSpPr>
        <xdr:cNvPr id="22480" name="右大かっこ 38">
          <a:extLst>
            <a:ext uri="{FF2B5EF4-FFF2-40B4-BE49-F238E27FC236}">
              <a16:creationId xmlns:a16="http://schemas.microsoft.com/office/drawing/2014/main" id="{00000000-0008-0000-0400-0000D0570000}"/>
            </a:ext>
          </a:extLst>
        </xdr:cNvPr>
        <xdr:cNvSpPr>
          <a:spLocks/>
        </xdr:cNvSpPr>
      </xdr:nvSpPr>
      <xdr:spPr bwMode="auto">
        <a:xfrm rot="5400000">
          <a:off x="10391775" y="5657850"/>
          <a:ext cx="47625" cy="2390775"/>
        </a:xfrm>
        <a:prstGeom prst="rightBracket">
          <a:avLst>
            <a:gd name="adj" fmla="val 7902"/>
          </a:avLst>
        </a:prstGeom>
        <a:solidFill>
          <a:srgbClr val="FFFFFF"/>
        </a:solidFill>
        <a:ln w="25400" algn="ctr">
          <a:solidFill>
            <a:srgbClr val="FF0000"/>
          </a:solidFill>
          <a:round/>
          <a:headEnd/>
          <a:tailEnd/>
        </a:ln>
      </xdr:spPr>
    </xdr:sp>
    <xdr:clientData/>
  </xdr:twoCellAnchor>
  <xdr:twoCellAnchor>
    <xdr:from>
      <xdr:col>17</xdr:col>
      <xdr:colOff>0</xdr:colOff>
      <xdr:row>44</xdr:row>
      <xdr:rowOff>19050</xdr:rowOff>
    </xdr:from>
    <xdr:to>
      <xdr:col>17</xdr:col>
      <xdr:colOff>47625</xdr:colOff>
      <xdr:row>52</xdr:row>
      <xdr:rowOff>161925</xdr:rowOff>
    </xdr:to>
    <xdr:sp macro="" textlink="">
      <xdr:nvSpPr>
        <xdr:cNvPr id="22481" name="右大かっこ 55">
          <a:extLst>
            <a:ext uri="{FF2B5EF4-FFF2-40B4-BE49-F238E27FC236}">
              <a16:creationId xmlns:a16="http://schemas.microsoft.com/office/drawing/2014/main" id="{00000000-0008-0000-0400-0000D1570000}"/>
            </a:ext>
          </a:extLst>
        </xdr:cNvPr>
        <xdr:cNvSpPr>
          <a:spLocks/>
        </xdr:cNvSpPr>
      </xdr:nvSpPr>
      <xdr:spPr bwMode="auto">
        <a:xfrm>
          <a:off x="11630025" y="5295900"/>
          <a:ext cx="47625" cy="1514475"/>
        </a:xfrm>
        <a:prstGeom prst="rightBracket">
          <a:avLst>
            <a:gd name="adj" fmla="val 7950"/>
          </a:avLst>
        </a:prstGeom>
        <a:solidFill>
          <a:srgbClr val="FFFFFF"/>
        </a:solidFill>
        <a:ln w="25400" algn="ctr">
          <a:solidFill>
            <a:srgbClr val="FF0000"/>
          </a:solidFill>
          <a:round/>
          <a:headEnd/>
          <a:tailEnd/>
        </a:ln>
      </xdr:spPr>
    </xdr:sp>
    <xdr:clientData/>
  </xdr:twoCellAnchor>
  <xdr:twoCellAnchor>
    <xdr:from>
      <xdr:col>16</xdr:col>
      <xdr:colOff>1916564</xdr:colOff>
      <xdr:row>55</xdr:row>
      <xdr:rowOff>1359</xdr:rowOff>
    </xdr:from>
    <xdr:to>
      <xdr:col>17</xdr:col>
      <xdr:colOff>266700</xdr:colOff>
      <xdr:row>56</xdr:row>
      <xdr:rowOff>100858</xdr:rowOff>
    </xdr:to>
    <xdr:sp macro="" textlink="">
      <xdr:nvSpPr>
        <xdr:cNvPr id="73" name="テキスト ボックス 72">
          <a:extLst>
            <a:ext uri="{FF2B5EF4-FFF2-40B4-BE49-F238E27FC236}">
              <a16:creationId xmlns:a16="http://schemas.microsoft.com/office/drawing/2014/main" id="{00000000-0008-0000-0400-000049000000}"/>
            </a:ext>
          </a:extLst>
        </xdr:cNvPr>
        <xdr:cNvSpPr txBox="1"/>
      </xdr:nvSpPr>
      <xdr:spPr>
        <a:xfrm>
          <a:off x="11117714" y="5878284"/>
          <a:ext cx="779011"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b="1">
              <a:solidFill>
                <a:srgbClr val="FF0000"/>
              </a:solidFill>
              <a:latin typeface="ＭＳ Ｐ明朝" pitchFamily="18" charset="-128"/>
              <a:ea typeface="ＭＳ Ｐ明朝" pitchFamily="18" charset="-128"/>
              <a:cs typeface="+mn-cs"/>
            </a:rPr>
            <a:t>事業の種類</a:t>
          </a:r>
          <a:endParaRPr lang="ja-JP" sz="900">
            <a:solidFill>
              <a:srgbClr val="FF0000"/>
            </a:solidFill>
            <a:latin typeface="ＭＳ Ｐ明朝" pitchFamily="18" charset="-128"/>
            <a:ea typeface="ＭＳ Ｐ明朝" pitchFamily="18" charset="-128"/>
          </a:endParaRPr>
        </a:p>
      </xdr:txBody>
    </xdr:sp>
    <xdr:clientData/>
  </xdr:twoCellAnchor>
  <xdr:twoCellAnchor>
    <xdr:from>
      <xdr:col>16</xdr:col>
      <xdr:colOff>2295525</xdr:colOff>
      <xdr:row>53</xdr:row>
      <xdr:rowOff>57150</xdr:rowOff>
    </xdr:from>
    <xdr:to>
      <xdr:col>16</xdr:col>
      <xdr:colOff>2295525</xdr:colOff>
      <xdr:row>55</xdr:row>
      <xdr:rowOff>0</xdr:rowOff>
    </xdr:to>
    <xdr:cxnSp macro="">
      <xdr:nvCxnSpPr>
        <xdr:cNvPr id="22483" name="直線矢印コネクタ 77">
          <a:extLst>
            <a:ext uri="{FF2B5EF4-FFF2-40B4-BE49-F238E27FC236}">
              <a16:creationId xmlns:a16="http://schemas.microsoft.com/office/drawing/2014/main" id="{00000000-0008-0000-0400-0000D3570000}"/>
            </a:ext>
          </a:extLst>
        </xdr:cNvPr>
        <xdr:cNvCxnSpPr>
          <a:cxnSpLocks noChangeShapeType="1"/>
        </xdr:cNvCxnSpPr>
      </xdr:nvCxnSpPr>
      <xdr:spPr bwMode="auto">
        <a:xfrm rot="16200000" flipV="1">
          <a:off x="11382375" y="7000875"/>
          <a:ext cx="228600" cy="0"/>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16</xdr:col>
      <xdr:colOff>2305050</xdr:colOff>
      <xdr:row>54</xdr:row>
      <xdr:rowOff>66675</xdr:rowOff>
    </xdr:from>
    <xdr:to>
      <xdr:col>17</xdr:col>
      <xdr:colOff>247650</xdr:colOff>
      <xdr:row>54</xdr:row>
      <xdr:rowOff>66675</xdr:rowOff>
    </xdr:to>
    <xdr:cxnSp macro="">
      <xdr:nvCxnSpPr>
        <xdr:cNvPr id="22484" name="直線コネクタ 25">
          <a:extLst>
            <a:ext uri="{FF2B5EF4-FFF2-40B4-BE49-F238E27FC236}">
              <a16:creationId xmlns:a16="http://schemas.microsoft.com/office/drawing/2014/main" id="{00000000-0008-0000-0400-0000D4570000}"/>
            </a:ext>
          </a:extLst>
        </xdr:cNvPr>
        <xdr:cNvCxnSpPr>
          <a:cxnSpLocks noChangeShapeType="1"/>
        </xdr:cNvCxnSpPr>
      </xdr:nvCxnSpPr>
      <xdr:spPr bwMode="auto">
        <a:xfrm>
          <a:off x="11506200" y="7038975"/>
          <a:ext cx="371475" cy="0"/>
        </a:xfrm>
        <a:prstGeom prst="straightConnector1">
          <a:avLst/>
        </a:prstGeom>
        <a:noFill/>
        <a:ln w="12700" algn="ctr">
          <a:solidFill>
            <a:srgbClr val="FF0000"/>
          </a:solidFill>
          <a:round/>
          <a:headEnd/>
          <a:tailEnd/>
        </a:ln>
        <a:extLst>
          <a:ext uri="{909E8E84-426E-40DD-AFC4-6F175D3DCCD1}">
            <a14:hiddenFill xmlns:a14="http://schemas.microsoft.com/office/drawing/2010/main">
              <a:noFill/>
            </a14:hiddenFill>
          </a:ext>
        </a:extLst>
      </xdr:spPr>
    </xdr:cxnSp>
    <xdr:clientData/>
  </xdr:twoCellAnchor>
  <xdr:twoCellAnchor>
    <xdr:from>
      <xdr:col>17</xdr:col>
      <xdr:colOff>57150</xdr:colOff>
      <xdr:row>52</xdr:row>
      <xdr:rowOff>0</xdr:rowOff>
    </xdr:from>
    <xdr:to>
      <xdr:col>17</xdr:col>
      <xdr:colOff>257175</xdr:colOff>
      <xdr:row>52</xdr:row>
      <xdr:rowOff>0</xdr:rowOff>
    </xdr:to>
    <xdr:cxnSp macro="">
      <xdr:nvCxnSpPr>
        <xdr:cNvPr id="22485" name="直線矢印コネクタ 75">
          <a:extLst>
            <a:ext uri="{FF2B5EF4-FFF2-40B4-BE49-F238E27FC236}">
              <a16:creationId xmlns:a16="http://schemas.microsoft.com/office/drawing/2014/main" id="{00000000-0008-0000-0400-0000D5570000}"/>
            </a:ext>
          </a:extLst>
        </xdr:cNvPr>
        <xdr:cNvCxnSpPr>
          <a:cxnSpLocks noChangeShapeType="1"/>
        </xdr:cNvCxnSpPr>
      </xdr:nvCxnSpPr>
      <xdr:spPr bwMode="auto">
        <a:xfrm rot="10800000">
          <a:off x="11687175" y="6648450"/>
          <a:ext cx="200025" cy="0"/>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17</xdr:col>
      <xdr:colOff>257175</xdr:colOff>
      <xdr:row>52</xdr:row>
      <xdr:rowOff>0</xdr:rowOff>
    </xdr:from>
    <xdr:to>
      <xdr:col>17</xdr:col>
      <xdr:colOff>257175</xdr:colOff>
      <xdr:row>54</xdr:row>
      <xdr:rowOff>66675</xdr:rowOff>
    </xdr:to>
    <xdr:cxnSp macro="">
      <xdr:nvCxnSpPr>
        <xdr:cNvPr id="22486" name="直線コネクタ 25">
          <a:extLst>
            <a:ext uri="{FF2B5EF4-FFF2-40B4-BE49-F238E27FC236}">
              <a16:creationId xmlns:a16="http://schemas.microsoft.com/office/drawing/2014/main" id="{00000000-0008-0000-0400-0000D6570000}"/>
            </a:ext>
          </a:extLst>
        </xdr:cNvPr>
        <xdr:cNvCxnSpPr>
          <a:cxnSpLocks noChangeShapeType="1"/>
        </xdr:cNvCxnSpPr>
      </xdr:nvCxnSpPr>
      <xdr:spPr bwMode="auto">
        <a:xfrm rot="5400000" flipH="1" flipV="1">
          <a:off x="11691937" y="6843713"/>
          <a:ext cx="390525" cy="0"/>
        </a:xfrm>
        <a:prstGeom prst="straightConnector1">
          <a:avLst/>
        </a:prstGeom>
        <a:noFill/>
        <a:ln w="12700" algn="ctr">
          <a:solidFill>
            <a:srgbClr val="FF0000"/>
          </a:solidFill>
          <a:round/>
          <a:headEnd/>
          <a:tailEnd/>
        </a:ln>
        <a:extLst>
          <a:ext uri="{909E8E84-426E-40DD-AFC4-6F175D3DCCD1}">
            <a14:hiddenFill xmlns:a14="http://schemas.microsoft.com/office/drawing/2010/main">
              <a:noFill/>
            </a14:hiddenFill>
          </a:ext>
        </a:extLst>
      </xdr:spPr>
    </xdr:cxnSp>
    <xdr:clientData/>
  </xdr:twoCellAnchor>
  <xdr:twoCellAnchor>
    <xdr:from>
      <xdr:col>18</xdr:col>
      <xdr:colOff>19050</xdr:colOff>
      <xdr:row>52</xdr:row>
      <xdr:rowOff>0</xdr:rowOff>
    </xdr:from>
    <xdr:to>
      <xdr:col>18</xdr:col>
      <xdr:colOff>2409825</xdr:colOff>
      <xdr:row>52</xdr:row>
      <xdr:rowOff>47625</xdr:rowOff>
    </xdr:to>
    <xdr:sp macro="" textlink="">
      <xdr:nvSpPr>
        <xdr:cNvPr id="23" name="右大かっこ 38">
          <a:extLst>
            <a:ext uri="{FF2B5EF4-FFF2-40B4-BE49-F238E27FC236}">
              <a16:creationId xmlns:a16="http://schemas.microsoft.com/office/drawing/2014/main" id="{00000000-0008-0000-0400-000017000000}"/>
            </a:ext>
          </a:extLst>
        </xdr:cNvPr>
        <xdr:cNvSpPr>
          <a:spLocks/>
        </xdr:cNvSpPr>
      </xdr:nvSpPr>
      <xdr:spPr bwMode="auto">
        <a:xfrm rot="5400000">
          <a:off x="13506450" y="6619875"/>
          <a:ext cx="47625" cy="2390775"/>
        </a:xfrm>
        <a:prstGeom prst="rightBracket">
          <a:avLst>
            <a:gd name="adj" fmla="val 7902"/>
          </a:avLst>
        </a:prstGeom>
        <a:solidFill>
          <a:srgbClr val="FFFFFF"/>
        </a:solidFill>
        <a:ln w="25400" algn="ctr">
          <a:solidFill>
            <a:srgbClr val="FF0000"/>
          </a:solidFill>
          <a:round/>
          <a:headEnd/>
          <a:tailEnd/>
        </a:ln>
      </xdr:spPr>
    </xdr:sp>
    <xdr:clientData/>
  </xdr:twoCellAnchor>
  <xdr:twoCellAnchor>
    <xdr:from>
      <xdr:col>19</xdr:col>
      <xdr:colOff>0</xdr:colOff>
      <xdr:row>50</xdr:row>
      <xdr:rowOff>19050</xdr:rowOff>
    </xdr:from>
    <xdr:to>
      <xdr:col>19</xdr:col>
      <xdr:colOff>47625</xdr:colOff>
      <xdr:row>51</xdr:row>
      <xdr:rowOff>161925</xdr:rowOff>
    </xdr:to>
    <xdr:sp macro="" textlink="">
      <xdr:nvSpPr>
        <xdr:cNvPr id="24" name="右大かっこ 55">
          <a:extLst>
            <a:ext uri="{FF2B5EF4-FFF2-40B4-BE49-F238E27FC236}">
              <a16:creationId xmlns:a16="http://schemas.microsoft.com/office/drawing/2014/main" id="{00000000-0008-0000-0400-000018000000}"/>
            </a:ext>
          </a:extLst>
        </xdr:cNvPr>
        <xdr:cNvSpPr>
          <a:spLocks/>
        </xdr:cNvSpPr>
      </xdr:nvSpPr>
      <xdr:spPr bwMode="auto">
        <a:xfrm>
          <a:off x="14744700" y="7467600"/>
          <a:ext cx="47625" cy="314325"/>
        </a:xfrm>
        <a:prstGeom prst="rightBracket">
          <a:avLst>
            <a:gd name="adj" fmla="val 1650"/>
          </a:avLst>
        </a:prstGeom>
        <a:solidFill>
          <a:srgbClr val="FFFFFF"/>
        </a:solidFill>
        <a:ln w="25400" algn="ctr">
          <a:solidFill>
            <a:srgbClr val="FF0000"/>
          </a:solidFill>
          <a:round/>
          <a:headEnd/>
          <a:tailEnd/>
        </a:ln>
      </xdr:spPr>
    </xdr:sp>
    <xdr:clientData/>
  </xdr:twoCellAnchor>
  <xdr:twoCellAnchor>
    <xdr:from>
      <xdr:col>18</xdr:col>
      <xdr:colOff>1916564</xdr:colOff>
      <xdr:row>54</xdr:row>
      <xdr:rowOff>1359</xdr:rowOff>
    </xdr:from>
    <xdr:to>
      <xdr:col>19</xdr:col>
      <xdr:colOff>266700</xdr:colOff>
      <xdr:row>55</xdr:row>
      <xdr:rowOff>100858</xdr:rowOff>
    </xdr:to>
    <xdr:sp macro="" textlink="">
      <xdr:nvSpPr>
        <xdr:cNvPr id="25" name="テキスト ボックス 24">
          <a:extLst>
            <a:ext uri="{FF2B5EF4-FFF2-40B4-BE49-F238E27FC236}">
              <a16:creationId xmlns:a16="http://schemas.microsoft.com/office/drawing/2014/main" id="{00000000-0008-0000-0400-000019000000}"/>
            </a:ext>
          </a:extLst>
        </xdr:cNvPr>
        <xdr:cNvSpPr txBox="1"/>
      </xdr:nvSpPr>
      <xdr:spPr>
        <a:xfrm>
          <a:off x="14232389" y="8116659"/>
          <a:ext cx="779011"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b="1">
              <a:solidFill>
                <a:srgbClr val="FF0000"/>
              </a:solidFill>
              <a:latin typeface="ＭＳ Ｐ明朝" pitchFamily="18" charset="-128"/>
              <a:ea typeface="ＭＳ Ｐ明朝" pitchFamily="18" charset="-128"/>
              <a:cs typeface="+mn-cs"/>
            </a:rPr>
            <a:t>事業の種類</a:t>
          </a:r>
          <a:endParaRPr lang="ja-JP" sz="900">
            <a:solidFill>
              <a:srgbClr val="FF0000"/>
            </a:solidFill>
            <a:latin typeface="ＭＳ Ｐ明朝" pitchFamily="18" charset="-128"/>
            <a:ea typeface="ＭＳ Ｐ明朝" pitchFamily="18" charset="-128"/>
          </a:endParaRPr>
        </a:p>
      </xdr:txBody>
    </xdr:sp>
    <xdr:clientData/>
  </xdr:twoCellAnchor>
  <xdr:twoCellAnchor>
    <xdr:from>
      <xdr:col>18</xdr:col>
      <xdr:colOff>2295525</xdr:colOff>
      <xdr:row>52</xdr:row>
      <xdr:rowOff>57150</xdr:rowOff>
    </xdr:from>
    <xdr:to>
      <xdr:col>18</xdr:col>
      <xdr:colOff>2295525</xdr:colOff>
      <xdr:row>54</xdr:row>
      <xdr:rowOff>0</xdr:rowOff>
    </xdr:to>
    <xdr:cxnSp macro="">
      <xdr:nvCxnSpPr>
        <xdr:cNvPr id="26" name="直線矢印コネクタ 77">
          <a:extLst>
            <a:ext uri="{FF2B5EF4-FFF2-40B4-BE49-F238E27FC236}">
              <a16:creationId xmlns:a16="http://schemas.microsoft.com/office/drawing/2014/main" id="{00000000-0008-0000-0400-00001A000000}"/>
            </a:ext>
          </a:extLst>
        </xdr:cNvPr>
        <xdr:cNvCxnSpPr>
          <a:cxnSpLocks noChangeShapeType="1"/>
        </xdr:cNvCxnSpPr>
      </xdr:nvCxnSpPr>
      <xdr:spPr bwMode="auto">
        <a:xfrm rot="16200000" flipV="1">
          <a:off x="14478000" y="7981950"/>
          <a:ext cx="266700" cy="0"/>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18</xdr:col>
      <xdr:colOff>2305050</xdr:colOff>
      <xdr:row>53</xdr:row>
      <xdr:rowOff>66675</xdr:rowOff>
    </xdr:from>
    <xdr:to>
      <xdr:col>19</xdr:col>
      <xdr:colOff>247650</xdr:colOff>
      <xdr:row>53</xdr:row>
      <xdr:rowOff>66675</xdr:rowOff>
    </xdr:to>
    <xdr:cxnSp macro="">
      <xdr:nvCxnSpPr>
        <xdr:cNvPr id="27" name="直線コネクタ 25">
          <a:extLst>
            <a:ext uri="{FF2B5EF4-FFF2-40B4-BE49-F238E27FC236}">
              <a16:creationId xmlns:a16="http://schemas.microsoft.com/office/drawing/2014/main" id="{00000000-0008-0000-0400-00001B000000}"/>
            </a:ext>
          </a:extLst>
        </xdr:cNvPr>
        <xdr:cNvCxnSpPr>
          <a:cxnSpLocks noChangeShapeType="1"/>
        </xdr:cNvCxnSpPr>
      </xdr:nvCxnSpPr>
      <xdr:spPr bwMode="auto">
        <a:xfrm>
          <a:off x="14620875" y="8039100"/>
          <a:ext cx="371475" cy="0"/>
        </a:xfrm>
        <a:prstGeom prst="straightConnector1">
          <a:avLst/>
        </a:prstGeom>
        <a:noFill/>
        <a:ln w="12700" algn="ctr">
          <a:solidFill>
            <a:srgbClr val="FF0000"/>
          </a:solidFill>
          <a:round/>
          <a:headEnd/>
          <a:tailEnd/>
        </a:ln>
        <a:extLst>
          <a:ext uri="{909E8E84-426E-40DD-AFC4-6F175D3DCCD1}">
            <a14:hiddenFill xmlns:a14="http://schemas.microsoft.com/office/drawing/2010/main">
              <a:noFill/>
            </a14:hiddenFill>
          </a:ext>
        </a:extLst>
      </xdr:spPr>
    </xdr:cxnSp>
    <xdr:clientData/>
  </xdr:twoCellAnchor>
  <xdr:twoCellAnchor>
    <xdr:from>
      <xdr:col>19</xdr:col>
      <xdr:colOff>57150</xdr:colOff>
      <xdr:row>51</xdr:row>
      <xdr:rowOff>0</xdr:rowOff>
    </xdr:from>
    <xdr:to>
      <xdr:col>19</xdr:col>
      <xdr:colOff>257175</xdr:colOff>
      <xdr:row>51</xdr:row>
      <xdr:rowOff>0</xdr:rowOff>
    </xdr:to>
    <xdr:cxnSp macro="">
      <xdr:nvCxnSpPr>
        <xdr:cNvPr id="28" name="直線矢印コネクタ 75">
          <a:extLst>
            <a:ext uri="{FF2B5EF4-FFF2-40B4-BE49-F238E27FC236}">
              <a16:creationId xmlns:a16="http://schemas.microsoft.com/office/drawing/2014/main" id="{00000000-0008-0000-0400-00001C000000}"/>
            </a:ext>
          </a:extLst>
        </xdr:cNvPr>
        <xdr:cNvCxnSpPr>
          <a:cxnSpLocks noChangeShapeType="1"/>
        </xdr:cNvCxnSpPr>
      </xdr:nvCxnSpPr>
      <xdr:spPr bwMode="auto">
        <a:xfrm rot="10800000">
          <a:off x="14801850" y="7620000"/>
          <a:ext cx="200025" cy="0"/>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lientData/>
  </xdr:twoCellAnchor>
  <xdr:twoCellAnchor>
    <xdr:from>
      <xdr:col>19</xdr:col>
      <xdr:colOff>257175</xdr:colOff>
      <xdr:row>51</xdr:row>
      <xdr:rowOff>0</xdr:rowOff>
    </xdr:from>
    <xdr:to>
      <xdr:col>19</xdr:col>
      <xdr:colOff>257175</xdr:colOff>
      <xdr:row>53</xdr:row>
      <xdr:rowOff>66675</xdr:rowOff>
    </xdr:to>
    <xdr:cxnSp macro="">
      <xdr:nvCxnSpPr>
        <xdr:cNvPr id="29" name="直線コネクタ 25">
          <a:extLst>
            <a:ext uri="{FF2B5EF4-FFF2-40B4-BE49-F238E27FC236}">
              <a16:creationId xmlns:a16="http://schemas.microsoft.com/office/drawing/2014/main" id="{00000000-0008-0000-0400-00001D000000}"/>
            </a:ext>
          </a:extLst>
        </xdr:cNvPr>
        <xdr:cNvCxnSpPr>
          <a:cxnSpLocks noChangeShapeType="1"/>
        </xdr:cNvCxnSpPr>
      </xdr:nvCxnSpPr>
      <xdr:spPr bwMode="auto">
        <a:xfrm rot="5400000" flipH="1" flipV="1">
          <a:off x="14792325" y="7829550"/>
          <a:ext cx="419100" cy="0"/>
        </a:xfrm>
        <a:prstGeom prst="straightConnector1">
          <a:avLst/>
        </a:prstGeom>
        <a:noFill/>
        <a:ln w="12700" algn="ctr">
          <a:solidFill>
            <a:srgbClr val="FF0000"/>
          </a:solidFill>
          <a:round/>
          <a:headEnd/>
          <a:tailEnd/>
        </a:ln>
        <a:extLst>
          <a:ext uri="{909E8E84-426E-40DD-AFC4-6F175D3DCCD1}">
            <a14:hiddenFill xmlns:a14="http://schemas.microsoft.com/office/drawing/2010/main">
              <a:noFill/>
            </a14:hiddenFill>
          </a:ext>
        </a:extLst>
      </xdr:spPr>
    </xdr:cxnSp>
    <xdr:clientData/>
  </xdr:twoCellAnchor>
  <xdr:twoCellAnchor>
    <xdr:from>
      <xdr:col>18</xdr:col>
      <xdr:colOff>1840364</xdr:colOff>
      <xdr:row>48</xdr:row>
      <xdr:rowOff>29934</xdr:rowOff>
    </xdr:from>
    <xdr:to>
      <xdr:col>19</xdr:col>
      <xdr:colOff>352425</xdr:colOff>
      <xdr:row>49</xdr:row>
      <xdr:rowOff>100858</xdr:rowOff>
    </xdr:to>
    <xdr:sp macro="" textlink="">
      <xdr:nvSpPr>
        <xdr:cNvPr id="30" name="テキスト ボックス 29">
          <a:extLst>
            <a:ext uri="{FF2B5EF4-FFF2-40B4-BE49-F238E27FC236}">
              <a16:creationId xmlns:a16="http://schemas.microsoft.com/office/drawing/2014/main" id="{00000000-0008-0000-0400-00001E000000}"/>
            </a:ext>
          </a:extLst>
        </xdr:cNvPr>
        <xdr:cNvSpPr txBox="1"/>
      </xdr:nvSpPr>
      <xdr:spPr>
        <a:xfrm>
          <a:off x="14156189" y="7135584"/>
          <a:ext cx="940936" cy="24237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marL="0" marR="0" indent="0" algn="l" defTabSz="914400" eaLnBrk="1" fontAlgn="auto" latinLnBrk="0" hangingPunct="1">
            <a:lnSpc>
              <a:spcPct val="100000"/>
            </a:lnSpc>
            <a:spcBef>
              <a:spcPts val="0"/>
            </a:spcBef>
            <a:spcAft>
              <a:spcPts val="0"/>
            </a:spcAft>
            <a:buClrTx/>
            <a:buSzTx/>
            <a:buFontTx/>
            <a:buNone/>
            <a:tabLst/>
            <a:defRPr/>
          </a:pPr>
          <a:r>
            <a:rPr kumimoji="1" lang="ja-JP" altLang="en-US" sz="900" b="1">
              <a:solidFill>
                <a:srgbClr val="FF0000"/>
              </a:solidFill>
              <a:latin typeface="ＭＳ Ｐ明朝" pitchFamily="18" charset="-128"/>
              <a:ea typeface="ＭＳ Ｐ明朝" pitchFamily="18" charset="-128"/>
              <a:cs typeface="+mn-cs"/>
            </a:rPr>
            <a:t>事業の種類空</a:t>
          </a:r>
          <a:endParaRPr lang="ja-JP" sz="900">
            <a:solidFill>
              <a:srgbClr val="FF0000"/>
            </a:solidFill>
            <a:latin typeface="ＭＳ Ｐ明朝" pitchFamily="18" charset="-128"/>
            <a:ea typeface="ＭＳ Ｐ明朝" pitchFamily="18" charset="-128"/>
          </a:endParaRPr>
        </a:p>
      </xdr:txBody>
    </xdr:sp>
    <xdr:clientData/>
  </xdr:twoCellAnchor>
  <xdr:twoCellAnchor>
    <xdr:from>
      <xdr:col>18</xdr:col>
      <xdr:colOff>2257425</xdr:colOff>
      <xdr:row>47</xdr:row>
      <xdr:rowOff>19050</xdr:rowOff>
    </xdr:from>
    <xdr:to>
      <xdr:col>18</xdr:col>
      <xdr:colOff>2257425</xdr:colOff>
      <xdr:row>48</xdr:row>
      <xdr:rowOff>114300</xdr:rowOff>
    </xdr:to>
    <xdr:cxnSp macro="">
      <xdr:nvCxnSpPr>
        <xdr:cNvPr id="31" name="直線矢印コネクタ 77">
          <a:extLst>
            <a:ext uri="{FF2B5EF4-FFF2-40B4-BE49-F238E27FC236}">
              <a16:creationId xmlns:a16="http://schemas.microsoft.com/office/drawing/2014/main" id="{00000000-0008-0000-0400-00001F000000}"/>
            </a:ext>
          </a:extLst>
        </xdr:cNvPr>
        <xdr:cNvCxnSpPr>
          <a:cxnSpLocks noChangeShapeType="1"/>
        </xdr:cNvCxnSpPr>
      </xdr:nvCxnSpPr>
      <xdr:spPr bwMode="auto">
        <a:xfrm rot="16200000" flipV="1">
          <a:off x="14439900" y="7086600"/>
          <a:ext cx="266700" cy="0"/>
        </a:xfrm>
        <a:prstGeom prst="straightConnector1">
          <a:avLst/>
        </a:prstGeom>
        <a:noFill/>
        <a:ln w="12700" algn="ctr">
          <a:solidFill>
            <a:srgbClr val="FF0000"/>
          </a:solidFill>
          <a:round/>
          <a:headEnd/>
          <a:tailEnd type="arrow" w="med" len="med"/>
        </a:ln>
        <a:extLst>
          <a:ext uri="{909E8E84-426E-40DD-AFC4-6F175D3DCCD1}">
            <a14:hiddenFill xmlns:a14="http://schemas.microsoft.com/office/drawing/2010/main">
              <a:noFill/>
            </a14:hiddenFill>
          </a:ext>
        </a:extLst>
      </xdr:spPr>
    </xdr:cxn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tabColor indexed="50"/>
  </sheetPr>
  <dimension ref="A1:BD205"/>
  <sheetViews>
    <sheetView showGridLines="0" showZeros="0" tabSelected="1" view="pageBreakPreview" zoomScaleNormal="100" zoomScaleSheetLayoutView="100" workbookViewId="0">
      <selection activeCell="B2" sqref="B2"/>
    </sheetView>
  </sheetViews>
  <sheetFormatPr defaultColWidth="9" defaultRowHeight="0" customHeight="1" zeroHeight="1"/>
  <cols>
    <col min="1" max="1" width="1.5" style="131" customWidth="1"/>
    <col min="2" max="14" width="3.625" style="131" customWidth="1"/>
    <col min="15" max="18" width="3.125" style="131" customWidth="1"/>
    <col min="19" max="19" width="3" style="131" customWidth="1"/>
    <col min="20" max="24" width="3.125" style="131" customWidth="1"/>
    <col min="25" max="25" width="2.125" style="131" customWidth="1"/>
    <col min="26" max="28" width="3.125" style="131" customWidth="1"/>
    <col min="29" max="29" width="2.125" style="131" customWidth="1"/>
    <col min="30" max="32" width="3.125" style="131" customWidth="1"/>
    <col min="33" max="33" width="2.125" style="131" customWidth="1"/>
    <col min="34" max="36" width="3.125" style="131" customWidth="1"/>
    <col min="37" max="37" width="2.125" style="131" customWidth="1"/>
    <col min="38" max="43" width="3.125" style="131" customWidth="1"/>
    <col min="44" max="44" width="1.25" style="131" customWidth="1"/>
    <col min="45" max="45" width="2" style="131" customWidth="1"/>
    <col min="46" max="47" width="1.375" style="131" customWidth="1"/>
    <col min="48" max="48" width="6.875" style="131" hidden="1" customWidth="1"/>
    <col min="49" max="49" width="5.75" style="131" hidden="1" customWidth="1"/>
    <col min="50" max="50" width="14" style="132" hidden="1" customWidth="1"/>
    <col min="51" max="51" width="15" style="132" hidden="1" customWidth="1"/>
    <col min="52" max="52" width="17.875" style="132" hidden="1" customWidth="1"/>
    <col min="53" max="53" width="9.75" style="131" hidden="1" customWidth="1"/>
    <col min="54" max="54" width="13.375" style="131" hidden="1" customWidth="1"/>
    <col min="55" max="55" width="9.75" style="131" hidden="1" customWidth="1"/>
    <col min="56" max="56" width="10.25" style="131" hidden="1" customWidth="1"/>
    <col min="57" max="57" width="5.5" style="131" customWidth="1"/>
    <col min="58" max="58" width="2" style="131" customWidth="1"/>
    <col min="59" max="16363" width="9" style="131"/>
    <col min="16364" max="16384" width="6.875" style="131" customWidth="1"/>
  </cols>
  <sheetData>
    <row r="1" spans="1:52" ht="6" customHeight="1"/>
    <row r="2" spans="1:52" ht="24" customHeight="1">
      <c r="X2" s="133"/>
      <c r="Y2" s="133"/>
      <c r="Z2" s="134"/>
      <c r="AA2" s="134"/>
      <c r="AB2" s="134"/>
      <c r="AC2" s="134"/>
      <c r="AD2" s="134"/>
      <c r="AE2" s="134"/>
      <c r="AF2" s="134"/>
      <c r="AG2" s="134"/>
      <c r="AH2" s="134"/>
      <c r="AI2" s="134"/>
      <c r="AJ2" s="134"/>
      <c r="AK2" s="134"/>
      <c r="AL2" s="134"/>
      <c r="AM2" s="134"/>
      <c r="AN2" s="134"/>
      <c r="AO2" s="134"/>
      <c r="AP2" s="134"/>
      <c r="AQ2" s="134"/>
      <c r="AR2" s="134"/>
      <c r="AS2" s="134"/>
      <c r="AX2" s="132" t="s">
        <v>231</v>
      </c>
    </row>
    <row r="3" spans="1:52" ht="9" customHeight="1">
      <c r="U3" s="135"/>
      <c r="V3" s="135"/>
      <c r="W3" s="135"/>
      <c r="X3" s="135"/>
      <c r="Y3" s="135"/>
      <c r="Z3" s="136"/>
      <c r="AA3" s="136"/>
      <c r="AB3" s="137"/>
      <c r="AC3" s="137"/>
      <c r="AD3" s="137"/>
      <c r="AE3" s="137"/>
      <c r="AF3" s="137"/>
      <c r="AG3" s="137"/>
      <c r="AH3" s="137"/>
      <c r="AI3" s="137"/>
      <c r="AJ3" s="137"/>
      <c r="AK3" s="137"/>
      <c r="AL3" s="137"/>
      <c r="AM3" s="137"/>
      <c r="AN3" s="137"/>
      <c r="AO3" s="137"/>
      <c r="AP3" s="137"/>
      <c r="AQ3" s="137"/>
      <c r="AR3" s="137"/>
      <c r="AS3" s="137"/>
      <c r="AX3" s="132" t="s">
        <v>134</v>
      </c>
      <c r="AY3" s="138">
        <v>0.19</v>
      </c>
    </row>
    <row r="4" spans="1:52" ht="17.25" customHeight="1">
      <c r="B4" s="139" t="s">
        <v>9</v>
      </c>
      <c r="U4" s="140" t="s">
        <v>29</v>
      </c>
      <c r="V4" s="135"/>
      <c r="W4" s="135"/>
      <c r="X4" s="135"/>
      <c r="Y4" s="135"/>
      <c r="AL4" s="134"/>
      <c r="AX4" s="132" t="s">
        <v>135</v>
      </c>
      <c r="AY4" s="138">
        <v>0.19</v>
      </c>
    </row>
    <row r="5" spans="1:52" ht="12.95" customHeight="1">
      <c r="M5" s="141"/>
      <c r="N5" s="396" t="s">
        <v>30</v>
      </c>
      <c r="O5" s="396"/>
      <c r="P5" s="396"/>
      <c r="Q5" s="396"/>
      <c r="R5" s="396"/>
      <c r="S5" s="396"/>
      <c r="T5" s="396"/>
      <c r="U5" s="396"/>
      <c r="V5" s="396"/>
      <c r="W5" s="396"/>
      <c r="X5" s="396"/>
      <c r="Y5" s="396"/>
      <c r="Z5" s="396"/>
      <c r="AA5" s="396"/>
      <c r="AB5" s="396"/>
      <c r="AC5" s="396"/>
      <c r="AD5" s="396"/>
      <c r="AE5" s="396"/>
      <c r="AF5" s="141"/>
      <c r="AL5" s="142"/>
      <c r="AM5" s="444"/>
      <c r="AN5" s="445"/>
      <c r="AO5" s="445"/>
      <c r="AP5" s="446"/>
      <c r="AX5" s="132" t="s">
        <v>136</v>
      </c>
      <c r="AY5" s="138">
        <v>0.17</v>
      </c>
    </row>
    <row r="6" spans="1:52" ht="12.95" customHeight="1">
      <c r="M6" s="143"/>
      <c r="N6" s="397"/>
      <c r="O6" s="397"/>
      <c r="P6" s="397"/>
      <c r="Q6" s="397"/>
      <c r="R6" s="397"/>
      <c r="S6" s="397"/>
      <c r="T6" s="397"/>
      <c r="U6" s="397"/>
      <c r="V6" s="397"/>
      <c r="W6" s="397"/>
      <c r="X6" s="397"/>
      <c r="Y6" s="397"/>
      <c r="Z6" s="397"/>
      <c r="AA6" s="397"/>
      <c r="AB6" s="397"/>
      <c r="AC6" s="397"/>
      <c r="AD6" s="397"/>
      <c r="AE6" s="397"/>
      <c r="AF6" s="143"/>
      <c r="AL6" s="142"/>
      <c r="AM6" s="447"/>
      <c r="AN6" s="448"/>
      <c r="AO6" s="448"/>
      <c r="AP6" s="449"/>
      <c r="AX6" s="132" t="s">
        <v>137</v>
      </c>
      <c r="AY6" s="138">
        <v>0.24</v>
      </c>
    </row>
    <row r="7" spans="1:52" ht="12.75" customHeight="1">
      <c r="AL7" s="144"/>
      <c r="AM7" s="144"/>
      <c r="AN7" s="134"/>
      <c r="AO7" s="134"/>
      <c r="AX7" s="145" t="s">
        <v>138</v>
      </c>
      <c r="AY7" s="138">
        <v>0.23</v>
      </c>
    </row>
    <row r="8" spans="1:52" ht="6" customHeight="1">
      <c r="AX8" s="132" t="s">
        <v>139</v>
      </c>
      <c r="AY8" s="138">
        <v>0.23</v>
      </c>
    </row>
    <row r="9" spans="1:52" ht="12" customHeight="1">
      <c r="B9" s="325" t="s">
        <v>2</v>
      </c>
      <c r="C9" s="326"/>
      <c r="D9" s="326"/>
      <c r="E9" s="326"/>
      <c r="F9" s="326"/>
      <c r="G9" s="326"/>
      <c r="H9" s="326"/>
      <c r="I9" s="388"/>
      <c r="J9" s="328" t="s">
        <v>10</v>
      </c>
      <c r="K9" s="328"/>
      <c r="L9" s="146" t="s">
        <v>3</v>
      </c>
      <c r="M9" s="328" t="s">
        <v>11</v>
      </c>
      <c r="N9" s="328"/>
      <c r="O9" s="329" t="s">
        <v>12</v>
      </c>
      <c r="P9" s="328"/>
      <c r="Q9" s="328"/>
      <c r="R9" s="328"/>
      <c r="S9" s="328"/>
      <c r="T9" s="328"/>
      <c r="U9" s="328" t="s">
        <v>13</v>
      </c>
      <c r="V9" s="328"/>
      <c r="W9" s="328"/>
      <c r="X9" s="134"/>
      <c r="Y9" s="134"/>
      <c r="Z9" s="134"/>
      <c r="AA9" s="134"/>
      <c r="AB9" s="134"/>
      <c r="AC9" s="134"/>
      <c r="AD9" s="134"/>
      <c r="AE9" s="134"/>
      <c r="AF9" s="134"/>
      <c r="AG9" s="134"/>
      <c r="AH9" s="134"/>
      <c r="AI9" s="134"/>
      <c r="AJ9" s="134"/>
      <c r="AK9" s="134"/>
      <c r="AL9" s="450"/>
      <c r="AM9" s="331"/>
      <c r="AN9" s="336" t="s">
        <v>4</v>
      </c>
      <c r="AO9" s="336"/>
      <c r="AP9" s="331">
        <v>1</v>
      </c>
      <c r="AQ9" s="331"/>
      <c r="AR9" s="336" t="s">
        <v>5</v>
      </c>
      <c r="AS9" s="339"/>
      <c r="AX9" s="132" t="s">
        <v>140</v>
      </c>
      <c r="AY9" s="138">
        <v>0.38</v>
      </c>
    </row>
    <row r="10" spans="1:52" ht="13.5" customHeight="1">
      <c r="B10" s="326"/>
      <c r="C10" s="326"/>
      <c r="D10" s="326"/>
      <c r="E10" s="326"/>
      <c r="F10" s="326"/>
      <c r="G10" s="326"/>
      <c r="H10" s="326"/>
      <c r="I10" s="388"/>
      <c r="J10" s="390" t="s">
        <v>223</v>
      </c>
      <c r="K10" s="392" t="s">
        <v>224</v>
      </c>
      <c r="L10" s="390" t="s">
        <v>225</v>
      </c>
      <c r="M10" s="394" t="s">
        <v>226</v>
      </c>
      <c r="N10" s="404" t="s">
        <v>223</v>
      </c>
      <c r="O10" s="390" t="s">
        <v>227</v>
      </c>
      <c r="P10" s="402" t="s">
        <v>228</v>
      </c>
      <c r="Q10" s="402" t="s">
        <v>229</v>
      </c>
      <c r="R10" s="402" t="s">
        <v>226</v>
      </c>
      <c r="S10" s="402" t="s">
        <v>225</v>
      </c>
      <c r="T10" s="404" t="s">
        <v>230</v>
      </c>
      <c r="U10" s="390"/>
      <c r="V10" s="402"/>
      <c r="W10" s="412"/>
      <c r="X10" s="134"/>
      <c r="Y10" s="134"/>
      <c r="Z10" s="134"/>
      <c r="AA10" s="134"/>
      <c r="AB10" s="134"/>
      <c r="AC10" s="134"/>
      <c r="AD10" s="134"/>
      <c r="AE10" s="134"/>
      <c r="AF10" s="134"/>
      <c r="AG10" s="134"/>
      <c r="AH10" s="134"/>
      <c r="AI10" s="134"/>
      <c r="AJ10" s="134"/>
      <c r="AK10" s="134"/>
      <c r="AL10" s="332"/>
      <c r="AM10" s="333"/>
      <c r="AN10" s="337"/>
      <c r="AO10" s="337"/>
      <c r="AP10" s="333"/>
      <c r="AQ10" s="333"/>
      <c r="AR10" s="337"/>
      <c r="AS10" s="340"/>
      <c r="AX10" s="132" t="s">
        <v>141</v>
      </c>
      <c r="AY10" s="138">
        <v>0.21</v>
      </c>
    </row>
    <row r="11" spans="1:52" ht="9" customHeight="1">
      <c r="B11" s="326"/>
      <c r="C11" s="326"/>
      <c r="D11" s="326"/>
      <c r="E11" s="326"/>
      <c r="F11" s="326"/>
      <c r="G11" s="326"/>
      <c r="H11" s="326"/>
      <c r="I11" s="388"/>
      <c r="J11" s="391"/>
      <c r="K11" s="393"/>
      <c r="L11" s="391"/>
      <c r="M11" s="395"/>
      <c r="N11" s="405"/>
      <c r="O11" s="391"/>
      <c r="P11" s="403"/>
      <c r="Q11" s="403"/>
      <c r="R11" s="403"/>
      <c r="S11" s="403"/>
      <c r="T11" s="405"/>
      <c r="U11" s="391"/>
      <c r="V11" s="403"/>
      <c r="W11" s="413"/>
      <c r="X11" s="134"/>
      <c r="Y11" s="134"/>
      <c r="Z11" s="134"/>
      <c r="AA11" s="134"/>
      <c r="AB11" s="134"/>
      <c r="AC11" s="134"/>
      <c r="AD11" s="134"/>
      <c r="AE11" s="134"/>
      <c r="AF11" s="134"/>
      <c r="AG11" s="134"/>
      <c r="AH11" s="134"/>
      <c r="AI11" s="134"/>
      <c r="AJ11" s="134"/>
      <c r="AK11" s="134"/>
      <c r="AL11" s="334"/>
      <c r="AM11" s="335"/>
      <c r="AN11" s="338"/>
      <c r="AO11" s="338"/>
      <c r="AP11" s="335"/>
      <c r="AQ11" s="335"/>
      <c r="AR11" s="338"/>
      <c r="AS11" s="341"/>
      <c r="AX11" s="132" t="s">
        <v>142</v>
      </c>
      <c r="AY11" s="138">
        <v>0.24</v>
      </c>
    </row>
    <row r="12" spans="1:52" ht="6" customHeight="1">
      <c r="B12" s="327"/>
      <c r="C12" s="327"/>
      <c r="D12" s="327"/>
      <c r="E12" s="327"/>
      <c r="F12" s="327"/>
      <c r="G12" s="327"/>
      <c r="H12" s="327"/>
      <c r="I12" s="389"/>
      <c r="J12" s="391"/>
      <c r="K12" s="393"/>
      <c r="L12" s="391"/>
      <c r="M12" s="395"/>
      <c r="N12" s="405"/>
      <c r="O12" s="391"/>
      <c r="P12" s="403"/>
      <c r="Q12" s="403"/>
      <c r="R12" s="403"/>
      <c r="S12" s="403"/>
      <c r="T12" s="405"/>
      <c r="U12" s="391"/>
      <c r="V12" s="403"/>
      <c r="W12" s="413"/>
      <c r="X12" s="134"/>
      <c r="Y12" s="134"/>
      <c r="Z12" s="134"/>
      <c r="AA12" s="134"/>
      <c r="AB12" s="134"/>
      <c r="AC12" s="134"/>
      <c r="AD12" s="134"/>
      <c r="AE12" s="134"/>
      <c r="AF12" s="134"/>
      <c r="AG12" s="134"/>
      <c r="AH12" s="134"/>
      <c r="AI12" s="134"/>
      <c r="AJ12" s="134"/>
      <c r="AK12" s="134"/>
    </row>
    <row r="13" spans="1:52" s="133" customFormat="1" ht="15" customHeight="1">
      <c r="A13" s="131"/>
      <c r="B13" s="265" t="s">
        <v>14</v>
      </c>
      <c r="C13" s="266"/>
      <c r="D13" s="266"/>
      <c r="E13" s="266"/>
      <c r="F13" s="266"/>
      <c r="G13" s="266"/>
      <c r="H13" s="266"/>
      <c r="I13" s="267"/>
      <c r="J13" s="265" t="s">
        <v>6</v>
      </c>
      <c r="K13" s="266"/>
      <c r="L13" s="266"/>
      <c r="M13" s="266"/>
      <c r="N13" s="274"/>
      <c r="O13" s="277" t="s">
        <v>15</v>
      </c>
      <c r="P13" s="266"/>
      <c r="Q13" s="266"/>
      <c r="R13" s="266"/>
      <c r="S13" s="266"/>
      <c r="T13" s="266"/>
      <c r="U13" s="267"/>
      <c r="V13" s="147" t="s">
        <v>31</v>
      </c>
      <c r="W13" s="148"/>
      <c r="X13" s="148"/>
      <c r="Y13" s="297" t="s">
        <v>43</v>
      </c>
      <c r="Z13" s="297"/>
      <c r="AA13" s="297"/>
      <c r="AB13" s="297"/>
      <c r="AC13" s="297"/>
      <c r="AD13" s="297"/>
      <c r="AE13" s="297"/>
      <c r="AF13" s="297"/>
      <c r="AG13" s="297"/>
      <c r="AH13" s="297"/>
      <c r="AI13" s="148"/>
      <c r="AJ13" s="148"/>
      <c r="AK13" s="149"/>
      <c r="AL13" s="150" t="s">
        <v>195</v>
      </c>
      <c r="AM13" s="151"/>
      <c r="AN13" s="280" t="s">
        <v>32</v>
      </c>
      <c r="AO13" s="280"/>
      <c r="AP13" s="280"/>
      <c r="AQ13" s="280"/>
      <c r="AR13" s="280"/>
      <c r="AS13" s="281"/>
      <c r="AX13" s="152"/>
      <c r="AY13" s="152"/>
      <c r="AZ13" s="152"/>
    </row>
    <row r="14" spans="1:52" s="133" customFormat="1" ht="13.5" customHeight="1">
      <c r="A14" s="131"/>
      <c r="B14" s="268"/>
      <c r="C14" s="269"/>
      <c r="D14" s="269"/>
      <c r="E14" s="269"/>
      <c r="F14" s="269"/>
      <c r="G14" s="269"/>
      <c r="H14" s="269"/>
      <c r="I14" s="270"/>
      <c r="J14" s="268"/>
      <c r="K14" s="269"/>
      <c r="L14" s="269"/>
      <c r="M14" s="269"/>
      <c r="N14" s="275"/>
      <c r="O14" s="278"/>
      <c r="P14" s="269"/>
      <c r="Q14" s="269"/>
      <c r="R14" s="269"/>
      <c r="S14" s="269"/>
      <c r="T14" s="269"/>
      <c r="U14" s="270"/>
      <c r="V14" s="282" t="s">
        <v>7</v>
      </c>
      <c r="W14" s="417"/>
      <c r="X14" s="417"/>
      <c r="Y14" s="418"/>
      <c r="Z14" s="299" t="s">
        <v>16</v>
      </c>
      <c r="AA14" s="300"/>
      <c r="AB14" s="300"/>
      <c r="AC14" s="301"/>
      <c r="AD14" s="406" t="s">
        <v>17</v>
      </c>
      <c r="AE14" s="407"/>
      <c r="AF14" s="407"/>
      <c r="AG14" s="408"/>
      <c r="AH14" s="311" t="s">
        <v>68</v>
      </c>
      <c r="AI14" s="312"/>
      <c r="AJ14" s="312"/>
      <c r="AK14" s="313"/>
      <c r="AL14" s="398" t="s">
        <v>196</v>
      </c>
      <c r="AM14" s="399"/>
      <c r="AN14" s="319" t="s">
        <v>18</v>
      </c>
      <c r="AO14" s="320"/>
      <c r="AP14" s="320"/>
      <c r="AQ14" s="320"/>
      <c r="AR14" s="321"/>
      <c r="AS14" s="322"/>
      <c r="AX14" s="152"/>
      <c r="AY14" s="152"/>
      <c r="AZ14" s="152"/>
    </row>
    <row r="15" spans="1:52" s="133" customFormat="1" ht="13.5" customHeight="1">
      <c r="A15" s="131"/>
      <c r="B15" s="271"/>
      <c r="C15" s="272"/>
      <c r="D15" s="272"/>
      <c r="E15" s="272"/>
      <c r="F15" s="272"/>
      <c r="G15" s="272"/>
      <c r="H15" s="272"/>
      <c r="I15" s="273"/>
      <c r="J15" s="271"/>
      <c r="K15" s="272"/>
      <c r="L15" s="272"/>
      <c r="M15" s="272"/>
      <c r="N15" s="276"/>
      <c r="O15" s="279"/>
      <c r="P15" s="272"/>
      <c r="Q15" s="272"/>
      <c r="R15" s="272"/>
      <c r="S15" s="272"/>
      <c r="T15" s="272"/>
      <c r="U15" s="273"/>
      <c r="V15" s="419"/>
      <c r="W15" s="420"/>
      <c r="X15" s="420"/>
      <c r="Y15" s="421"/>
      <c r="Z15" s="302"/>
      <c r="AA15" s="303"/>
      <c r="AB15" s="303"/>
      <c r="AC15" s="304"/>
      <c r="AD15" s="409"/>
      <c r="AE15" s="410"/>
      <c r="AF15" s="410"/>
      <c r="AG15" s="411"/>
      <c r="AH15" s="314"/>
      <c r="AI15" s="315"/>
      <c r="AJ15" s="315"/>
      <c r="AK15" s="316"/>
      <c r="AL15" s="400"/>
      <c r="AM15" s="401"/>
      <c r="AN15" s="323"/>
      <c r="AO15" s="323"/>
      <c r="AP15" s="323"/>
      <c r="AQ15" s="323"/>
      <c r="AR15" s="323"/>
      <c r="AS15" s="324"/>
      <c r="AX15" s="152"/>
      <c r="AY15" s="152"/>
      <c r="AZ15" s="152"/>
    </row>
    <row r="16" spans="1:52" ht="18" customHeight="1">
      <c r="B16" s="223"/>
      <c r="C16" s="224"/>
      <c r="D16" s="224"/>
      <c r="E16" s="224"/>
      <c r="F16" s="224"/>
      <c r="G16" s="224"/>
      <c r="H16" s="224"/>
      <c r="I16" s="225"/>
      <c r="J16" s="223"/>
      <c r="K16" s="224"/>
      <c r="L16" s="224"/>
      <c r="M16" s="224"/>
      <c r="N16" s="229"/>
      <c r="O16" s="127"/>
      <c r="P16" s="153" t="s">
        <v>0</v>
      </c>
      <c r="Q16" s="125"/>
      <c r="R16" s="153" t="s">
        <v>1</v>
      </c>
      <c r="S16" s="11"/>
      <c r="T16" s="231" t="s">
        <v>19</v>
      </c>
      <c r="U16" s="231"/>
      <c r="V16" s="233"/>
      <c r="W16" s="234"/>
      <c r="X16" s="234"/>
      <c r="Y16" s="6" t="s">
        <v>8</v>
      </c>
      <c r="Z16" s="3"/>
      <c r="AA16" s="194"/>
      <c r="AB16" s="194"/>
      <c r="AC16" s="6" t="s">
        <v>8</v>
      </c>
      <c r="AD16" s="3"/>
      <c r="AE16" s="194"/>
      <c r="AF16" s="194"/>
      <c r="AG16" s="195" t="s">
        <v>8</v>
      </c>
      <c r="AH16" s="219"/>
      <c r="AI16" s="220"/>
      <c r="AJ16" s="220"/>
      <c r="AK16" s="221"/>
      <c r="AL16" s="129"/>
      <c r="AM16" s="130"/>
      <c r="AN16" s="422"/>
      <c r="AO16" s="423"/>
      <c r="AP16" s="423"/>
      <c r="AQ16" s="423"/>
      <c r="AR16" s="415" t="s">
        <v>8</v>
      </c>
      <c r="AS16" s="416"/>
      <c r="AV16" s="154"/>
    </row>
    <row r="17" spans="2:48" ht="18" customHeight="1">
      <c r="B17" s="226"/>
      <c r="C17" s="227"/>
      <c r="D17" s="227"/>
      <c r="E17" s="227"/>
      <c r="F17" s="227"/>
      <c r="G17" s="227"/>
      <c r="H17" s="227"/>
      <c r="I17" s="228"/>
      <c r="J17" s="226"/>
      <c r="K17" s="227"/>
      <c r="L17" s="227"/>
      <c r="M17" s="227"/>
      <c r="N17" s="230"/>
      <c r="O17" s="128"/>
      <c r="P17" s="137" t="s">
        <v>0</v>
      </c>
      <c r="Q17" s="126"/>
      <c r="R17" s="137" t="s">
        <v>1</v>
      </c>
      <c r="S17" s="12"/>
      <c r="T17" s="414" t="s">
        <v>20</v>
      </c>
      <c r="U17" s="414"/>
      <c r="V17" s="259"/>
      <c r="W17" s="260"/>
      <c r="X17" s="260"/>
      <c r="Y17" s="260"/>
      <c r="Z17" s="259"/>
      <c r="AA17" s="260"/>
      <c r="AB17" s="260"/>
      <c r="AC17" s="260"/>
      <c r="AD17" s="259"/>
      <c r="AE17" s="260"/>
      <c r="AF17" s="260"/>
      <c r="AG17" s="261"/>
      <c r="AH17" s="211">
        <f>IF(V17="",0,V17+Z17-AD17)</f>
        <v>0</v>
      </c>
      <c r="AI17" s="211"/>
      <c r="AJ17" s="211"/>
      <c r="AK17" s="212"/>
      <c r="AL17" s="213">
        <f>IF(V17="",0,VLOOKUP($F$26,$AX:$AY,2,FALSE))</f>
        <v>0</v>
      </c>
      <c r="AM17" s="214"/>
      <c r="AN17" s="215">
        <f>IF(AH17="",0,INT(AH17*AL17))</f>
        <v>0</v>
      </c>
      <c r="AO17" s="216"/>
      <c r="AP17" s="216"/>
      <c r="AQ17" s="216"/>
      <c r="AR17" s="216"/>
      <c r="AS17" s="200"/>
      <c r="AV17" s="154"/>
    </row>
    <row r="18" spans="2:48" ht="18" customHeight="1">
      <c r="B18" s="223"/>
      <c r="C18" s="224"/>
      <c r="D18" s="224"/>
      <c r="E18" s="224"/>
      <c r="F18" s="224"/>
      <c r="G18" s="224"/>
      <c r="H18" s="224"/>
      <c r="I18" s="225"/>
      <c r="J18" s="223"/>
      <c r="K18" s="224"/>
      <c r="L18" s="224"/>
      <c r="M18" s="224"/>
      <c r="N18" s="229"/>
      <c r="O18" s="127"/>
      <c r="P18" s="153" t="s">
        <v>44</v>
      </c>
      <c r="Q18" s="125"/>
      <c r="R18" s="153" t="s">
        <v>45</v>
      </c>
      <c r="S18" s="11"/>
      <c r="T18" s="231" t="s">
        <v>19</v>
      </c>
      <c r="U18" s="232"/>
      <c r="V18" s="233"/>
      <c r="W18" s="234"/>
      <c r="X18" s="234"/>
      <c r="Y18" s="7"/>
      <c r="Z18" s="196"/>
      <c r="AA18" s="197"/>
      <c r="AB18" s="197"/>
      <c r="AC18" s="7"/>
      <c r="AD18" s="196"/>
      <c r="AE18" s="197"/>
      <c r="AF18" s="197"/>
      <c r="AG18" s="198"/>
      <c r="AH18" s="219"/>
      <c r="AI18" s="220"/>
      <c r="AJ18" s="220"/>
      <c r="AK18" s="221"/>
      <c r="AL18" s="129"/>
      <c r="AM18" s="130"/>
      <c r="AN18" s="217"/>
      <c r="AO18" s="218"/>
      <c r="AP18" s="218"/>
      <c r="AQ18" s="218"/>
      <c r="AR18" s="218"/>
      <c r="AS18" s="199"/>
      <c r="AV18" s="154"/>
    </row>
    <row r="19" spans="2:48" ht="18" customHeight="1">
      <c r="B19" s="226"/>
      <c r="C19" s="227"/>
      <c r="D19" s="227"/>
      <c r="E19" s="227"/>
      <c r="F19" s="227"/>
      <c r="G19" s="227"/>
      <c r="H19" s="227"/>
      <c r="I19" s="228"/>
      <c r="J19" s="226"/>
      <c r="K19" s="227"/>
      <c r="L19" s="227"/>
      <c r="M19" s="227"/>
      <c r="N19" s="230"/>
      <c r="O19" s="128"/>
      <c r="P19" s="137" t="s">
        <v>44</v>
      </c>
      <c r="Q19" s="126"/>
      <c r="R19" s="137" t="s">
        <v>45</v>
      </c>
      <c r="S19" s="12"/>
      <c r="T19" s="254" t="s">
        <v>20</v>
      </c>
      <c r="U19" s="255"/>
      <c r="V19" s="256"/>
      <c r="W19" s="257"/>
      <c r="X19" s="257"/>
      <c r="Y19" s="258"/>
      <c r="Z19" s="259"/>
      <c r="AA19" s="260"/>
      <c r="AB19" s="260"/>
      <c r="AC19" s="260"/>
      <c r="AD19" s="259"/>
      <c r="AE19" s="260"/>
      <c r="AF19" s="260"/>
      <c r="AG19" s="261"/>
      <c r="AH19" s="211">
        <f>IF(V19="",0,V19+Z19-AD19)</f>
        <v>0</v>
      </c>
      <c r="AI19" s="211"/>
      <c r="AJ19" s="211"/>
      <c r="AK19" s="212"/>
      <c r="AL19" s="213">
        <f>IF(V19="",0,VLOOKUP($F$26,$AX:$AY,2,FALSE))</f>
        <v>0</v>
      </c>
      <c r="AM19" s="214"/>
      <c r="AN19" s="215">
        <f>IF(AH19="",0,INT(AH19*AL19))</f>
        <v>0</v>
      </c>
      <c r="AO19" s="216"/>
      <c r="AP19" s="216"/>
      <c r="AQ19" s="216"/>
      <c r="AR19" s="216"/>
      <c r="AS19" s="200"/>
      <c r="AV19" s="154"/>
    </row>
    <row r="20" spans="2:48" ht="18" customHeight="1">
      <c r="B20" s="223"/>
      <c r="C20" s="224"/>
      <c r="D20" s="224"/>
      <c r="E20" s="224"/>
      <c r="F20" s="224"/>
      <c r="G20" s="224"/>
      <c r="H20" s="224"/>
      <c r="I20" s="225"/>
      <c r="J20" s="223"/>
      <c r="K20" s="224"/>
      <c r="L20" s="224"/>
      <c r="M20" s="224"/>
      <c r="N20" s="229"/>
      <c r="O20" s="127"/>
      <c r="P20" s="153" t="s">
        <v>44</v>
      </c>
      <c r="Q20" s="125"/>
      <c r="R20" s="153" t="s">
        <v>45</v>
      </c>
      <c r="S20" s="11"/>
      <c r="T20" s="231" t="s">
        <v>46</v>
      </c>
      <c r="U20" s="232"/>
      <c r="V20" s="371"/>
      <c r="W20" s="372"/>
      <c r="X20" s="372"/>
      <c r="Y20" s="156"/>
      <c r="Z20" s="157"/>
      <c r="AA20" s="158"/>
      <c r="AB20" s="158"/>
      <c r="AC20" s="156"/>
      <c r="AD20" s="157"/>
      <c r="AE20" s="158"/>
      <c r="AF20" s="158"/>
      <c r="AG20" s="159"/>
      <c r="AH20" s="219"/>
      <c r="AI20" s="220"/>
      <c r="AJ20" s="220"/>
      <c r="AK20" s="221"/>
      <c r="AL20" s="129"/>
      <c r="AM20" s="130"/>
      <c r="AN20" s="217"/>
      <c r="AO20" s="218"/>
      <c r="AP20" s="218"/>
      <c r="AQ20" s="218"/>
      <c r="AR20" s="218"/>
      <c r="AS20" s="199"/>
      <c r="AV20" s="154"/>
    </row>
    <row r="21" spans="2:48" ht="18" customHeight="1">
      <c r="B21" s="226"/>
      <c r="C21" s="227"/>
      <c r="D21" s="227"/>
      <c r="E21" s="227"/>
      <c r="F21" s="227"/>
      <c r="G21" s="227"/>
      <c r="H21" s="227"/>
      <c r="I21" s="228"/>
      <c r="J21" s="226"/>
      <c r="K21" s="227"/>
      <c r="L21" s="227"/>
      <c r="M21" s="227"/>
      <c r="N21" s="230"/>
      <c r="O21" s="128"/>
      <c r="P21" s="160" t="s">
        <v>44</v>
      </c>
      <c r="Q21" s="126"/>
      <c r="R21" s="160" t="s">
        <v>45</v>
      </c>
      <c r="S21" s="12"/>
      <c r="T21" s="254" t="s">
        <v>47</v>
      </c>
      <c r="U21" s="255"/>
      <c r="V21" s="256"/>
      <c r="W21" s="257"/>
      <c r="X21" s="257"/>
      <c r="Y21" s="258"/>
      <c r="Z21" s="256"/>
      <c r="AA21" s="257"/>
      <c r="AB21" s="257"/>
      <c r="AC21" s="257"/>
      <c r="AD21" s="256"/>
      <c r="AE21" s="257"/>
      <c r="AF21" s="257"/>
      <c r="AG21" s="258"/>
      <c r="AH21" s="211">
        <f>IF(V21="",0,V21+Z21-AD21)</f>
        <v>0</v>
      </c>
      <c r="AI21" s="211"/>
      <c r="AJ21" s="211"/>
      <c r="AK21" s="212"/>
      <c r="AL21" s="213">
        <f>IF(V21="",0,VLOOKUP($F$26,$AX:$AY,2,FALSE))</f>
        <v>0</v>
      </c>
      <c r="AM21" s="214"/>
      <c r="AN21" s="215">
        <f>IF(AH21="",0,INT(AH21*AL21))</f>
        <v>0</v>
      </c>
      <c r="AO21" s="216"/>
      <c r="AP21" s="216"/>
      <c r="AQ21" s="216"/>
      <c r="AR21" s="216"/>
      <c r="AS21" s="200"/>
      <c r="AV21" s="154"/>
    </row>
    <row r="22" spans="2:48" ht="18" customHeight="1">
      <c r="B22" s="223"/>
      <c r="C22" s="224"/>
      <c r="D22" s="224"/>
      <c r="E22" s="224"/>
      <c r="F22" s="224"/>
      <c r="G22" s="224"/>
      <c r="H22" s="224"/>
      <c r="I22" s="225"/>
      <c r="J22" s="223"/>
      <c r="K22" s="224"/>
      <c r="L22" s="224"/>
      <c r="M22" s="224"/>
      <c r="N22" s="229"/>
      <c r="O22" s="127"/>
      <c r="P22" s="137" t="s">
        <v>44</v>
      </c>
      <c r="Q22" s="125"/>
      <c r="R22" s="137" t="s">
        <v>45</v>
      </c>
      <c r="S22" s="11"/>
      <c r="T22" s="231" t="s">
        <v>46</v>
      </c>
      <c r="U22" s="232"/>
      <c r="V22" s="371"/>
      <c r="W22" s="372"/>
      <c r="X22" s="372"/>
      <c r="Y22" s="161"/>
      <c r="Z22" s="162"/>
      <c r="AA22" s="163"/>
      <c r="AB22" s="163"/>
      <c r="AC22" s="161"/>
      <c r="AD22" s="162"/>
      <c r="AE22" s="163"/>
      <c r="AF22" s="163"/>
      <c r="AG22" s="164"/>
      <c r="AH22" s="219"/>
      <c r="AI22" s="220"/>
      <c r="AJ22" s="220"/>
      <c r="AK22" s="221"/>
      <c r="AL22" s="129"/>
      <c r="AM22" s="130"/>
      <c r="AN22" s="217"/>
      <c r="AO22" s="218"/>
      <c r="AP22" s="218"/>
      <c r="AQ22" s="218"/>
      <c r="AR22" s="218"/>
      <c r="AS22" s="199"/>
      <c r="AV22" s="154"/>
    </row>
    <row r="23" spans="2:48" ht="18" customHeight="1">
      <c r="B23" s="226"/>
      <c r="C23" s="227"/>
      <c r="D23" s="227"/>
      <c r="E23" s="227"/>
      <c r="F23" s="227"/>
      <c r="G23" s="227"/>
      <c r="H23" s="227"/>
      <c r="I23" s="228"/>
      <c r="J23" s="226"/>
      <c r="K23" s="227"/>
      <c r="L23" s="227"/>
      <c r="M23" s="227"/>
      <c r="N23" s="230"/>
      <c r="O23" s="128"/>
      <c r="P23" s="160" t="s">
        <v>44</v>
      </c>
      <c r="Q23" s="126"/>
      <c r="R23" s="160" t="s">
        <v>45</v>
      </c>
      <c r="S23" s="12"/>
      <c r="T23" s="254" t="s">
        <v>47</v>
      </c>
      <c r="U23" s="255"/>
      <c r="V23" s="256"/>
      <c r="W23" s="257"/>
      <c r="X23" s="257"/>
      <c r="Y23" s="258"/>
      <c r="Z23" s="259"/>
      <c r="AA23" s="260"/>
      <c r="AB23" s="260"/>
      <c r="AC23" s="260"/>
      <c r="AD23" s="259"/>
      <c r="AE23" s="260"/>
      <c r="AF23" s="260"/>
      <c r="AG23" s="261"/>
      <c r="AH23" s="211">
        <f>IF(V23="",0,V23+Z23-AD23)</f>
        <v>0</v>
      </c>
      <c r="AI23" s="211"/>
      <c r="AJ23" s="211"/>
      <c r="AK23" s="212"/>
      <c r="AL23" s="213">
        <f>IF(V23="",0,VLOOKUP($F$26,$AX:$AY,2,FALSE))</f>
        <v>0</v>
      </c>
      <c r="AM23" s="214"/>
      <c r="AN23" s="215">
        <f>IF(AH23="",0,INT(AH23*AL23))</f>
        <v>0</v>
      </c>
      <c r="AO23" s="216"/>
      <c r="AP23" s="216"/>
      <c r="AQ23" s="216"/>
      <c r="AR23" s="216"/>
      <c r="AS23" s="200"/>
      <c r="AV23" s="154"/>
    </row>
    <row r="24" spans="2:48" ht="18" customHeight="1">
      <c r="B24" s="223"/>
      <c r="C24" s="224"/>
      <c r="D24" s="224"/>
      <c r="E24" s="224"/>
      <c r="F24" s="224"/>
      <c r="G24" s="224"/>
      <c r="H24" s="224"/>
      <c r="I24" s="225"/>
      <c r="J24" s="223"/>
      <c r="K24" s="224"/>
      <c r="L24" s="224"/>
      <c r="M24" s="224"/>
      <c r="N24" s="229"/>
      <c r="O24" s="127"/>
      <c r="P24" s="137" t="s">
        <v>44</v>
      </c>
      <c r="Q24" s="125"/>
      <c r="R24" s="137" t="s">
        <v>45</v>
      </c>
      <c r="S24" s="11"/>
      <c r="T24" s="231" t="s">
        <v>46</v>
      </c>
      <c r="U24" s="232"/>
      <c r="V24" s="371"/>
      <c r="W24" s="372"/>
      <c r="X24" s="372"/>
      <c r="Y24" s="156"/>
      <c r="Z24" s="157"/>
      <c r="AA24" s="158"/>
      <c r="AB24" s="158"/>
      <c r="AC24" s="156"/>
      <c r="AD24" s="157"/>
      <c r="AE24" s="158"/>
      <c r="AF24" s="158"/>
      <c r="AG24" s="159"/>
      <c r="AH24" s="219"/>
      <c r="AI24" s="220"/>
      <c r="AJ24" s="220"/>
      <c r="AK24" s="221"/>
      <c r="AL24" s="129"/>
      <c r="AM24" s="130"/>
      <c r="AN24" s="217"/>
      <c r="AO24" s="218"/>
      <c r="AP24" s="218"/>
      <c r="AQ24" s="218"/>
      <c r="AR24" s="218"/>
      <c r="AS24" s="199"/>
      <c r="AV24" s="154"/>
    </row>
    <row r="25" spans="2:48" ht="18" customHeight="1">
      <c r="B25" s="226"/>
      <c r="C25" s="227"/>
      <c r="D25" s="227"/>
      <c r="E25" s="227"/>
      <c r="F25" s="227"/>
      <c r="G25" s="227"/>
      <c r="H25" s="227"/>
      <c r="I25" s="228"/>
      <c r="J25" s="226"/>
      <c r="K25" s="227"/>
      <c r="L25" s="227"/>
      <c r="M25" s="227"/>
      <c r="N25" s="230"/>
      <c r="O25" s="2"/>
      <c r="P25" s="160" t="s">
        <v>44</v>
      </c>
      <c r="Q25" s="126"/>
      <c r="R25" s="160" t="s">
        <v>45</v>
      </c>
      <c r="S25" s="2"/>
      <c r="T25" s="254" t="s">
        <v>47</v>
      </c>
      <c r="U25" s="254"/>
      <c r="V25" s="256"/>
      <c r="W25" s="257"/>
      <c r="X25" s="257"/>
      <c r="Y25" s="258"/>
      <c r="Z25" s="256"/>
      <c r="AA25" s="257"/>
      <c r="AB25" s="257"/>
      <c r="AC25" s="257"/>
      <c r="AD25" s="259"/>
      <c r="AE25" s="260"/>
      <c r="AF25" s="260"/>
      <c r="AG25" s="261"/>
      <c r="AH25" s="211">
        <f>IF(V25="",0,V25+Z25-AD25)</f>
        <v>0</v>
      </c>
      <c r="AI25" s="211"/>
      <c r="AJ25" s="211"/>
      <c r="AK25" s="212"/>
      <c r="AL25" s="213">
        <f>IF(V25="",0,VLOOKUP($F$26,$AX:$AY,2,FALSE))</f>
        <v>0</v>
      </c>
      <c r="AM25" s="214"/>
      <c r="AN25" s="215">
        <f>IF(AH25="",0,INT(AH25*AL25))</f>
        <v>0</v>
      </c>
      <c r="AO25" s="216"/>
      <c r="AP25" s="216"/>
      <c r="AQ25" s="216"/>
      <c r="AR25" s="216"/>
      <c r="AS25" s="200"/>
      <c r="AV25" s="165"/>
    </row>
    <row r="26" spans="2:48" ht="18" customHeight="1">
      <c r="B26" s="235" t="s">
        <v>67</v>
      </c>
      <c r="C26" s="236"/>
      <c r="D26" s="236"/>
      <c r="E26" s="237"/>
      <c r="F26" s="369"/>
      <c r="G26" s="245"/>
      <c r="H26" s="245"/>
      <c r="I26" s="245"/>
      <c r="J26" s="245"/>
      <c r="K26" s="245"/>
      <c r="L26" s="245"/>
      <c r="M26" s="245"/>
      <c r="N26" s="246"/>
      <c r="O26" s="235" t="s">
        <v>48</v>
      </c>
      <c r="P26" s="236"/>
      <c r="Q26" s="236"/>
      <c r="R26" s="236"/>
      <c r="S26" s="236"/>
      <c r="T26" s="236"/>
      <c r="U26" s="237"/>
      <c r="V26" s="219">
        <f>AH26</f>
        <v>0</v>
      </c>
      <c r="W26" s="220"/>
      <c r="X26" s="220"/>
      <c r="Y26" s="221"/>
      <c r="Z26" s="196"/>
      <c r="AA26" s="197"/>
      <c r="AB26" s="197"/>
      <c r="AC26" s="7"/>
      <c r="AD26" s="196"/>
      <c r="AE26" s="197"/>
      <c r="AF26" s="197"/>
      <c r="AG26" s="7"/>
      <c r="AH26" s="219"/>
      <c r="AI26" s="220"/>
      <c r="AJ26" s="220"/>
      <c r="AK26" s="221"/>
      <c r="AL26" s="4"/>
      <c r="AM26" s="5"/>
      <c r="AN26" s="219"/>
      <c r="AO26" s="220"/>
      <c r="AP26" s="220"/>
      <c r="AQ26" s="220"/>
      <c r="AR26" s="220"/>
      <c r="AS26" s="199"/>
      <c r="AV26" s="166"/>
    </row>
    <row r="27" spans="2:48" ht="18" customHeight="1">
      <c r="B27" s="238"/>
      <c r="C27" s="239"/>
      <c r="D27" s="239"/>
      <c r="E27" s="240"/>
      <c r="F27" s="370"/>
      <c r="G27" s="248"/>
      <c r="H27" s="248"/>
      <c r="I27" s="248"/>
      <c r="J27" s="248"/>
      <c r="K27" s="248"/>
      <c r="L27" s="248"/>
      <c r="M27" s="248"/>
      <c r="N27" s="249"/>
      <c r="O27" s="238"/>
      <c r="P27" s="239"/>
      <c r="Q27" s="239"/>
      <c r="R27" s="239"/>
      <c r="S27" s="239"/>
      <c r="T27" s="239"/>
      <c r="U27" s="240"/>
      <c r="V27" s="210">
        <f>SUM(V17:Y25)</f>
        <v>0</v>
      </c>
      <c r="W27" s="211"/>
      <c r="X27" s="211"/>
      <c r="Y27" s="211"/>
      <c r="Z27" s="210">
        <f t="shared" ref="Z27" si="0">SUM(Z17:AC25)</f>
        <v>0</v>
      </c>
      <c r="AA27" s="211"/>
      <c r="AB27" s="211"/>
      <c r="AC27" s="211"/>
      <c r="AD27" s="210">
        <f t="shared" ref="AD27" si="1">SUM(AD17:AG25)</f>
        <v>0</v>
      </c>
      <c r="AE27" s="211"/>
      <c r="AF27" s="211"/>
      <c r="AG27" s="211"/>
      <c r="AH27" s="210">
        <f>SUM(AH17:AK25)</f>
        <v>0</v>
      </c>
      <c r="AI27" s="211"/>
      <c r="AJ27" s="211"/>
      <c r="AK27" s="211"/>
      <c r="AL27" s="98"/>
      <c r="AM27" s="99"/>
      <c r="AN27" s="210">
        <f>SUM(AN17:AR25)</f>
        <v>0</v>
      </c>
      <c r="AO27" s="427"/>
      <c r="AP27" s="427"/>
      <c r="AQ27" s="427"/>
      <c r="AR27" s="427"/>
      <c r="AS27" s="201"/>
      <c r="AV27" s="166"/>
    </row>
    <row r="28" spans="2:48" ht="18" customHeight="1">
      <c r="B28" s="241"/>
      <c r="C28" s="242"/>
      <c r="D28" s="242"/>
      <c r="E28" s="243"/>
      <c r="F28" s="251"/>
      <c r="G28" s="251"/>
      <c r="H28" s="251"/>
      <c r="I28" s="251"/>
      <c r="J28" s="251"/>
      <c r="K28" s="251"/>
      <c r="L28" s="251"/>
      <c r="M28" s="251"/>
      <c r="N28" s="252"/>
      <c r="O28" s="241"/>
      <c r="P28" s="242"/>
      <c r="Q28" s="242"/>
      <c r="R28" s="242"/>
      <c r="S28" s="242"/>
      <c r="T28" s="242"/>
      <c r="U28" s="243"/>
      <c r="V28" s="215"/>
      <c r="W28" s="216"/>
      <c r="X28" s="216"/>
      <c r="Y28" s="216"/>
      <c r="Z28" s="215"/>
      <c r="AA28" s="216"/>
      <c r="AB28" s="216"/>
      <c r="AC28" s="216"/>
      <c r="AD28" s="215"/>
      <c r="AE28" s="216"/>
      <c r="AF28" s="216"/>
      <c r="AG28" s="216"/>
      <c r="AH28" s="215"/>
      <c r="AI28" s="216"/>
      <c r="AJ28" s="216"/>
      <c r="AK28" s="347"/>
      <c r="AL28" s="96"/>
      <c r="AM28" s="97"/>
      <c r="AN28" s="215"/>
      <c r="AO28" s="216"/>
      <c r="AP28" s="216"/>
      <c r="AQ28" s="216"/>
      <c r="AR28" s="216"/>
      <c r="AS28" s="200"/>
      <c r="AU28" s="169"/>
      <c r="AV28" s="166"/>
    </row>
    <row r="29" spans="2:48" ht="15.75" customHeight="1">
      <c r="D29" s="139" t="s">
        <v>21</v>
      </c>
      <c r="AD29" s="131" t="str">
        <f>IF(AND($F26="",$V26+$V27&gt;0),"事業の種類を選択してください。","")</f>
        <v/>
      </c>
      <c r="AN29" s="222">
        <f>IF(AN26=0,0,AN26+IF(AN28=0,AN27,AN28))</f>
        <v>0</v>
      </c>
      <c r="AO29" s="222"/>
      <c r="AP29" s="222"/>
      <c r="AQ29" s="222"/>
      <c r="AR29" s="222"/>
    </row>
    <row r="30" spans="2:48" ht="15" customHeight="1">
      <c r="AG30" s="170"/>
      <c r="AI30" s="171" t="s">
        <v>33</v>
      </c>
      <c r="AJ30" s="428"/>
      <c r="AK30" s="428"/>
      <c r="AL30" s="428"/>
      <c r="AM30" s="429" t="s">
        <v>188</v>
      </c>
      <c r="AN30" s="429"/>
      <c r="AO30" s="387"/>
      <c r="AP30" s="387"/>
      <c r="AQ30" s="387"/>
      <c r="AR30" s="387"/>
      <c r="AS30" s="172" t="s">
        <v>34</v>
      </c>
      <c r="AV30" s="154"/>
    </row>
    <row r="31" spans="2:48" ht="15" customHeight="1">
      <c r="D31" s="362"/>
      <c r="E31" s="362"/>
      <c r="F31" s="173" t="s">
        <v>0</v>
      </c>
      <c r="G31" s="362"/>
      <c r="H31" s="362"/>
      <c r="I31" s="173" t="s">
        <v>1</v>
      </c>
      <c r="J31" s="362"/>
      <c r="K31" s="362"/>
      <c r="L31" s="173" t="s">
        <v>22</v>
      </c>
      <c r="AG31" s="174"/>
      <c r="AI31" s="171" t="s">
        <v>35</v>
      </c>
      <c r="AJ31" s="387"/>
      <c r="AK31" s="387"/>
      <c r="AL31" s="172" t="s">
        <v>188</v>
      </c>
      <c r="AM31" s="387"/>
      <c r="AN31" s="387"/>
      <c r="AO31" s="172" t="s">
        <v>36</v>
      </c>
      <c r="AP31" s="387"/>
      <c r="AQ31" s="387"/>
      <c r="AR31" s="387"/>
      <c r="AS31" s="172" t="s">
        <v>37</v>
      </c>
    </row>
    <row r="32" spans="2:48" ht="18" customHeight="1">
      <c r="D32" s="170"/>
      <c r="E32" s="170"/>
      <c r="F32" s="170"/>
      <c r="G32" s="170"/>
      <c r="AA32" s="385" t="s">
        <v>23</v>
      </c>
      <c r="AB32" s="385"/>
      <c r="AC32" s="386"/>
      <c r="AD32" s="386"/>
      <c r="AE32" s="386"/>
      <c r="AF32" s="386"/>
      <c r="AG32" s="386"/>
      <c r="AH32" s="386"/>
      <c r="AI32" s="386"/>
      <c r="AJ32" s="386"/>
      <c r="AK32" s="386"/>
      <c r="AL32" s="386"/>
      <c r="AM32" s="386"/>
      <c r="AN32" s="386"/>
      <c r="AO32" s="386"/>
      <c r="AP32" s="386"/>
      <c r="AQ32" s="386"/>
      <c r="AR32" s="386"/>
      <c r="AS32" s="386"/>
    </row>
    <row r="33" spans="2:45" ht="15" customHeight="1">
      <c r="D33" s="175"/>
      <c r="E33" s="175"/>
      <c r="F33" s="175"/>
      <c r="G33" s="175"/>
      <c r="H33" s="176"/>
      <c r="I33" s="134"/>
      <c r="J33" s="134"/>
      <c r="K33" s="134"/>
      <c r="L33" s="134"/>
      <c r="M33" s="134"/>
      <c r="N33" s="134"/>
      <c r="O33" s="134"/>
      <c r="P33" s="134"/>
      <c r="Q33" s="134"/>
      <c r="R33" s="177"/>
      <c r="X33" s="424" t="s">
        <v>24</v>
      </c>
      <c r="Y33" s="424"/>
      <c r="Z33" s="424"/>
      <c r="AA33" s="139"/>
      <c r="AB33" s="139"/>
      <c r="AC33" s="430"/>
      <c r="AD33" s="430"/>
      <c r="AE33" s="430"/>
      <c r="AF33" s="430"/>
      <c r="AG33" s="430"/>
      <c r="AH33" s="430"/>
      <c r="AI33" s="430"/>
      <c r="AJ33" s="430"/>
      <c r="AK33" s="430"/>
      <c r="AL33" s="430"/>
      <c r="AM33" s="430"/>
      <c r="AN33" s="430"/>
      <c r="AO33" s="430"/>
      <c r="AP33" s="430"/>
      <c r="AQ33" s="430"/>
      <c r="AR33" s="430"/>
      <c r="AS33" s="430"/>
    </row>
    <row r="34" spans="2:45" ht="15" customHeight="1">
      <c r="D34" s="362"/>
      <c r="E34" s="362"/>
      <c r="F34" s="362"/>
      <c r="G34" s="362"/>
      <c r="H34" s="173" t="s">
        <v>25</v>
      </c>
      <c r="I34" s="173"/>
      <c r="J34" s="173"/>
      <c r="K34" s="173"/>
      <c r="L34" s="173"/>
      <c r="M34" s="173"/>
      <c r="N34" s="173"/>
      <c r="O34" s="173"/>
      <c r="P34" s="173"/>
      <c r="Q34" s="173"/>
      <c r="R34" s="178"/>
      <c r="S34" s="173"/>
      <c r="Y34" s="170"/>
      <c r="Z34" s="170"/>
      <c r="AA34" s="385" t="s">
        <v>26</v>
      </c>
      <c r="AB34" s="385"/>
      <c r="AC34" s="431"/>
      <c r="AD34" s="431"/>
      <c r="AE34" s="431"/>
      <c r="AF34" s="431"/>
      <c r="AG34" s="431"/>
      <c r="AH34" s="431"/>
      <c r="AI34" s="431"/>
      <c r="AJ34" s="431"/>
      <c r="AK34" s="431"/>
      <c r="AL34" s="431"/>
      <c r="AM34" s="431"/>
      <c r="AN34" s="431"/>
      <c r="AO34" s="431"/>
      <c r="AP34" s="431"/>
      <c r="AQ34" s="431"/>
      <c r="AR34" s="431"/>
      <c r="AS34" s="431"/>
    </row>
    <row r="35" spans="2:45" ht="15" customHeight="1">
      <c r="AC35" s="139"/>
      <c r="AD35" s="133" t="s">
        <v>38</v>
      </c>
    </row>
    <row r="36" spans="2:45" ht="15.95" customHeight="1">
      <c r="D36" s="179" t="s">
        <v>27</v>
      </c>
      <c r="E36" s="179"/>
      <c r="F36" s="139"/>
      <c r="G36" s="139"/>
      <c r="H36" s="139"/>
      <c r="I36" s="139"/>
      <c r="J36" s="139"/>
      <c r="K36" s="139"/>
      <c r="L36" s="139"/>
      <c r="M36" s="139"/>
      <c r="N36" s="139"/>
      <c r="O36" s="139"/>
      <c r="P36" s="139"/>
      <c r="Q36" s="139"/>
      <c r="R36" s="139"/>
      <c r="S36" s="139"/>
      <c r="T36" s="139"/>
      <c r="U36" s="139"/>
      <c r="V36" s="139"/>
      <c r="W36" s="139"/>
      <c r="X36" s="139"/>
      <c r="AA36" s="379" t="s">
        <v>28</v>
      </c>
      <c r="AB36" s="380"/>
      <c r="AC36" s="363" t="s">
        <v>41</v>
      </c>
      <c r="AD36" s="364"/>
      <c r="AE36" s="364"/>
      <c r="AF36" s="364"/>
      <c r="AG36" s="364"/>
      <c r="AH36" s="365"/>
      <c r="AI36" s="180"/>
      <c r="AJ36" s="425" t="s">
        <v>39</v>
      </c>
      <c r="AK36" s="425"/>
      <c r="AL36" s="425"/>
      <c r="AM36" s="425"/>
      <c r="AN36" s="425"/>
      <c r="AO36" s="181"/>
      <c r="AP36" s="438" t="s">
        <v>42</v>
      </c>
      <c r="AQ36" s="439"/>
      <c r="AR36" s="439"/>
      <c r="AS36" s="440"/>
    </row>
    <row r="37" spans="2:45" ht="15.95" customHeight="1">
      <c r="D37" s="182" t="s">
        <v>222</v>
      </c>
      <c r="E37" s="179"/>
      <c r="F37" s="139"/>
      <c r="G37" s="139"/>
      <c r="H37" s="139"/>
      <c r="I37" s="139"/>
      <c r="J37" s="139"/>
      <c r="K37" s="139"/>
      <c r="L37" s="139"/>
      <c r="M37" s="139"/>
      <c r="N37" s="139"/>
      <c r="O37" s="139"/>
      <c r="P37" s="139"/>
      <c r="Q37" s="139"/>
      <c r="R37" s="139"/>
      <c r="S37" s="139"/>
      <c r="T37" s="139"/>
      <c r="U37" s="139"/>
      <c r="V37" s="139"/>
      <c r="W37" s="139"/>
      <c r="X37" s="139"/>
      <c r="AA37" s="381"/>
      <c r="AB37" s="382"/>
      <c r="AC37" s="366"/>
      <c r="AD37" s="367"/>
      <c r="AE37" s="367"/>
      <c r="AF37" s="367"/>
      <c r="AG37" s="367"/>
      <c r="AH37" s="368"/>
      <c r="AI37" s="176"/>
      <c r="AJ37" s="426"/>
      <c r="AK37" s="426"/>
      <c r="AL37" s="426"/>
      <c r="AM37" s="426"/>
      <c r="AN37" s="426"/>
      <c r="AO37" s="183"/>
      <c r="AP37" s="441"/>
      <c r="AQ37" s="442"/>
      <c r="AR37" s="442"/>
      <c r="AS37" s="443"/>
    </row>
    <row r="38" spans="2:45" ht="15.95" customHeight="1">
      <c r="D38" s="179" t="s">
        <v>40</v>
      </c>
      <c r="E38" s="179"/>
      <c r="F38" s="139"/>
      <c r="G38" s="139"/>
      <c r="H38" s="139"/>
      <c r="I38" s="139"/>
      <c r="J38" s="139"/>
      <c r="K38" s="139"/>
      <c r="L38" s="139"/>
      <c r="M38" s="139"/>
      <c r="N38" s="139"/>
      <c r="O38" s="139"/>
      <c r="P38" s="139"/>
      <c r="Q38" s="139"/>
      <c r="R38" s="139"/>
      <c r="S38" s="139"/>
      <c r="T38" s="139"/>
      <c r="U38" s="139"/>
      <c r="V38" s="139"/>
      <c r="W38" s="139"/>
      <c r="X38" s="139"/>
      <c r="AA38" s="381"/>
      <c r="AB38" s="382"/>
      <c r="AC38" s="373"/>
      <c r="AD38" s="374"/>
      <c r="AE38" s="374"/>
      <c r="AF38" s="374"/>
      <c r="AG38" s="374"/>
      <c r="AH38" s="375"/>
      <c r="AI38" s="432"/>
      <c r="AJ38" s="433"/>
      <c r="AK38" s="433"/>
      <c r="AL38" s="433"/>
      <c r="AM38" s="433"/>
      <c r="AN38" s="433"/>
      <c r="AO38" s="434"/>
      <c r="AP38" s="451"/>
      <c r="AQ38" s="452"/>
      <c r="AR38" s="452"/>
      <c r="AS38" s="453"/>
    </row>
    <row r="39" spans="2:45" ht="15.95" customHeight="1">
      <c r="D39" s="184"/>
      <c r="E39" s="179"/>
      <c r="F39" s="139"/>
      <c r="G39" s="139"/>
      <c r="H39" s="139"/>
      <c r="I39" s="139"/>
      <c r="J39" s="139"/>
      <c r="K39" s="139"/>
      <c r="L39" s="139"/>
      <c r="M39" s="139"/>
      <c r="N39" s="139"/>
      <c r="O39" s="139"/>
      <c r="P39" s="139"/>
      <c r="Q39" s="139"/>
      <c r="R39" s="139"/>
      <c r="S39" s="139"/>
      <c r="T39" s="139"/>
      <c r="U39" s="139"/>
      <c r="V39" s="139"/>
      <c r="W39" s="139"/>
      <c r="X39" s="139"/>
      <c r="AA39" s="383"/>
      <c r="AB39" s="384"/>
      <c r="AC39" s="376"/>
      <c r="AD39" s="377"/>
      <c r="AE39" s="377"/>
      <c r="AF39" s="377"/>
      <c r="AG39" s="377"/>
      <c r="AH39" s="378"/>
      <c r="AI39" s="435"/>
      <c r="AJ39" s="436"/>
      <c r="AK39" s="436"/>
      <c r="AL39" s="436"/>
      <c r="AM39" s="436"/>
      <c r="AN39" s="436"/>
      <c r="AO39" s="437"/>
      <c r="AP39" s="454"/>
      <c r="AQ39" s="455"/>
      <c r="AR39" s="455"/>
      <c r="AS39" s="456"/>
    </row>
    <row r="40" spans="2:45" ht="9" customHeight="1">
      <c r="D40" s="184"/>
      <c r="E40" s="179"/>
      <c r="F40" s="139"/>
      <c r="G40" s="139"/>
      <c r="H40" s="139"/>
      <c r="I40" s="139"/>
      <c r="J40" s="139"/>
      <c r="K40" s="139"/>
      <c r="L40" s="139"/>
      <c r="M40" s="139"/>
      <c r="N40" s="139"/>
      <c r="O40" s="139"/>
      <c r="P40" s="139"/>
      <c r="Q40" s="139"/>
      <c r="R40" s="139"/>
      <c r="S40" s="139"/>
      <c r="T40" s="139"/>
      <c r="U40" s="139"/>
      <c r="V40" s="139"/>
      <c r="W40" s="139"/>
      <c r="X40" s="139"/>
      <c r="AA40" s="185"/>
      <c r="AB40" s="185"/>
      <c r="AC40" s="186"/>
      <c r="AD40" s="186"/>
      <c r="AE40" s="186"/>
      <c r="AF40" s="186"/>
      <c r="AG40" s="186"/>
      <c r="AH40" s="186"/>
      <c r="AI40" s="186"/>
      <c r="AJ40" s="186"/>
      <c r="AK40" s="186"/>
      <c r="AL40" s="186"/>
      <c r="AM40" s="186"/>
      <c r="AN40" s="186"/>
      <c r="AO40" s="137"/>
      <c r="AP40" s="186"/>
      <c r="AQ40" s="187"/>
      <c r="AR40" s="187"/>
      <c r="AS40" s="187"/>
    </row>
    <row r="41" spans="2:45" ht="9" customHeight="1">
      <c r="AQ41" s="188"/>
      <c r="AR41" s="188"/>
      <c r="AS41" s="188"/>
    </row>
    <row r="42" spans="2:45" ht="7.5" customHeight="1">
      <c r="X42" s="133"/>
      <c r="Y42" s="133"/>
      <c r="Z42" s="134"/>
      <c r="AA42" s="134"/>
      <c r="AB42" s="134"/>
      <c r="AC42" s="134"/>
      <c r="AD42" s="134"/>
      <c r="AE42" s="134"/>
      <c r="AF42" s="134"/>
      <c r="AG42" s="134"/>
      <c r="AH42" s="134"/>
      <c r="AI42" s="134"/>
      <c r="AJ42" s="134"/>
      <c r="AK42" s="134"/>
      <c r="AL42" s="134"/>
      <c r="AM42" s="134"/>
      <c r="AN42" s="134"/>
      <c r="AO42" s="134"/>
      <c r="AP42" s="134"/>
      <c r="AQ42" s="134"/>
      <c r="AR42" s="134"/>
      <c r="AS42" s="134"/>
    </row>
    <row r="43" spans="2:45" ht="10.5" customHeight="1">
      <c r="X43" s="133"/>
      <c r="Y43" s="133"/>
      <c r="Z43" s="134"/>
      <c r="AA43" s="134"/>
      <c r="AB43" s="134"/>
      <c r="AC43" s="134"/>
      <c r="AD43" s="134"/>
      <c r="AE43" s="134"/>
      <c r="AF43" s="134"/>
      <c r="AG43" s="134"/>
      <c r="AH43" s="134"/>
      <c r="AI43" s="134"/>
      <c r="AJ43" s="134"/>
      <c r="AK43" s="134"/>
      <c r="AL43" s="134"/>
      <c r="AM43" s="134"/>
      <c r="AN43" s="134"/>
      <c r="AO43" s="134"/>
      <c r="AP43" s="134"/>
      <c r="AQ43" s="134"/>
      <c r="AR43" s="134"/>
      <c r="AS43" s="134"/>
    </row>
    <row r="44" spans="2:45" ht="5.25" customHeight="1">
      <c r="X44" s="133"/>
      <c r="Y44" s="133"/>
      <c r="Z44" s="134"/>
      <c r="AA44" s="134"/>
      <c r="AB44" s="134"/>
      <c r="AC44" s="134"/>
      <c r="AD44" s="134"/>
      <c r="AE44" s="134"/>
      <c r="AF44" s="134"/>
      <c r="AG44" s="134"/>
      <c r="AH44" s="134"/>
      <c r="AI44" s="134"/>
      <c r="AJ44" s="134"/>
      <c r="AK44" s="134"/>
      <c r="AL44" s="134"/>
      <c r="AM44" s="134"/>
      <c r="AN44" s="134"/>
      <c r="AO44" s="134"/>
      <c r="AP44" s="134"/>
      <c r="AQ44" s="134"/>
      <c r="AR44" s="134"/>
      <c r="AS44" s="134"/>
    </row>
    <row r="45" spans="2:45" ht="5.25" customHeight="1">
      <c r="X45" s="133"/>
      <c r="Y45" s="133"/>
      <c r="Z45" s="134"/>
      <c r="AA45" s="134"/>
      <c r="AB45" s="134"/>
      <c r="AC45" s="134"/>
      <c r="AD45" s="134"/>
      <c r="AE45" s="134"/>
      <c r="AF45" s="134"/>
      <c r="AG45" s="134"/>
      <c r="AH45" s="134"/>
      <c r="AI45" s="134"/>
      <c r="AJ45" s="134"/>
      <c r="AK45" s="134"/>
      <c r="AL45" s="134"/>
      <c r="AM45" s="134"/>
      <c r="AN45" s="134"/>
      <c r="AO45" s="134"/>
      <c r="AP45" s="134"/>
      <c r="AQ45" s="134"/>
      <c r="AR45" s="134"/>
      <c r="AS45" s="134"/>
    </row>
    <row r="46" spans="2:45" ht="5.25" customHeight="1">
      <c r="X46" s="133"/>
      <c r="Y46" s="133"/>
      <c r="Z46" s="134"/>
      <c r="AA46" s="134"/>
      <c r="AB46" s="134"/>
      <c r="AC46" s="134"/>
      <c r="AD46" s="134"/>
      <c r="AE46" s="134"/>
      <c r="AF46" s="134"/>
      <c r="AG46" s="134"/>
      <c r="AH46" s="134"/>
      <c r="AI46" s="134"/>
      <c r="AJ46" s="134"/>
      <c r="AK46" s="134"/>
      <c r="AL46" s="134"/>
      <c r="AM46" s="134"/>
      <c r="AN46" s="134"/>
      <c r="AO46" s="134"/>
      <c r="AP46" s="134"/>
      <c r="AQ46" s="134"/>
      <c r="AR46" s="134"/>
      <c r="AS46" s="134"/>
    </row>
    <row r="47" spans="2:45" ht="5.25" customHeight="1">
      <c r="X47" s="133"/>
      <c r="Y47" s="133"/>
      <c r="Z47" s="134"/>
      <c r="AA47" s="134"/>
      <c r="AB47" s="134"/>
      <c r="AC47" s="134"/>
      <c r="AD47" s="134"/>
      <c r="AE47" s="134"/>
      <c r="AF47" s="134"/>
      <c r="AG47" s="134"/>
      <c r="AH47" s="134"/>
      <c r="AI47" s="134"/>
      <c r="AJ47" s="134"/>
      <c r="AK47" s="134"/>
      <c r="AL47" s="134"/>
      <c r="AM47" s="134"/>
      <c r="AN47" s="134"/>
      <c r="AO47" s="134"/>
      <c r="AP47" s="134"/>
      <c r="AQ47" s="134"/>
      <c r="AR47" s="134"/>
      <c r="AS47" s="134"/>
    </row>
    <row r="48" spans="2:45" ht="17.25" customHeight="1">
      <c r="B48" s="139" t="s">
        <v>49</v>
      </c>
      <c r="L48" s="134"/>
      <c r="M48" s="134"/>
      <c r="N48" s="134"/>
      <c r="O48" s="134"/>
      <c r="P48" s="134"/>
      <c r="Q48" s="134"/>
      <c r="R48" s="134"/>
      <c r="S48" s="175"/>
      <c r="T48" s="175"/>
      <c r="U48" s="175"/>
      <c r="V48" s="175"/>
      <c r="W48" s="175"/>
      <c r="X48" s="134"/>
      <c r="Y48" s="134"/>
      <c r="Z48" s="134"/>
      <c r="AA48" s="134"/>
      <c r="AB48" s="134"/>
      <c r="AC48" s="134"/>
      <c r="AL48" s="189"/>
    </row>
    <row r="49" spans="2:48" ht="12.75" customHeight="1">
      <c r="L49" s="134"/>
      <c r="M49" s="190"/>
      <c r="N49" s="190"/>
      <c r="O49" s="190"/>
      <c r="P49" s="190"/>
      <c r="Q49" s="190"/>
      <c r="R49" s="190"/>
      <c r="S49" s="190"/>
      <c r="T49" s="191"/>
      <c r="U49" s="191"/>
      <c r="V49" s="191"/>
      <c r="W49" s="191"/>
      <c r="X49" s="191"/>
      <c r="Y49" s="191"/>
      <c r="Z49" s="191"/>
      <c r="AA49" s="190"/>
      <c r="AB49" s="190"/>
      <c r="AC49" s="190"/>
      <c r="AL49" s="189"/>
      <c r="AM49" s="444"/>
      <c r="AN49" s="445"/>
      <c r="AO49" s="445"/>
      <c r="AP49" s="446"/>
    </row>
    <row r="50" spans="2:48" ht="12.75" customHeight="1">
      <c r="L50" s="134"/>
      <c r="M50" s="190"/>
      <c r="N50" s="190"/>
      <c r="O50" s="190"/>
      <c r="P50" s="190"/>
      <c r="Q50" s="190"/>
      <c r="R50" s="190"/>
      <c r="S50" s="190"/>
      <c r="T50" s="191"/>
      <c r="U50" s="191"/>
      <c r="V50" s="191"/>
      <c r="W50" s="191"/>
      <c r="X50" s="191"/>
      <c r="Y50" s="191"/>
      <c r="Z50" s="191"/>
      <c r="AA50" s="190"/>
      <c r="AB50" s="190"/>
      <c r="AC50" s="190"/>
      <c r="AL50" s="189"/>
      <c r="AM50" s="447"/>
      <c r="AN50" s="448"/>
      <c r="AO50" s="448"/>
      <c r="AP50" s="449"/>
    </row>
    <row r="51" spans="2:48" ht="12.75" customHeight="1">
      <c r="L51" s="134"/>
      <c r="M51" s="190"/>
      <c r="N51" s="190"/>
      <c r="O51" s="190"/>
      <c r="P51" s="190"/>
      <c r="Q51" s="190"/>
      <c r="R51" s="190"/>
      <c r="S51" s="190"/>
      <c r="T51" s="190"/>
      <c r="U51" s="190"/>
      <c r="V51" s="190"/>
      <c r="W51" s="190"/>
      <c r="X51" s="190"/>
      <c r="Y51" s="190"/>
      <c r="Z51" s="190"/>
      <c r="AA51" s="190"/>
      <c r="AB51" s="190"/>
      <c r="AC51" s="190"/>
      <c r="AL51" s="189"/>
      <c r="AM51" s="144"/>
      <c r="AN51" s="144"/>
      <c r="AO51" s="134"/>
      <c r="AP51" s="134"/>
    </row>
    <row r="52" spans="2:48" ht="6" customHeight="1">
      <c r="L52" s="134"/>
      <c r="M52" s="190"/>
      <c r="N52" s="190"/>
      <c r="O52" s="190"/>
      <c r="P52" s="190"/>
      <c r="Q52" s="190"/>
      <c r="R52" s="190"/>
      <c r="S52" s="190"/>
      <c r="T52" s="190"/>
      <c r="U52" s="190"/>
      <c r="V52" s="190"/>
      <c r="W52" s="190"/>
      <c r="X52" s="190"/>
      <c r="Y52" s="190"/>
      <c r="Z52" s="190"/>
      <c r="AA52" s="190"/>
      <c r="AB52" s="190"/>
      <c r="AC52" s="190"/>
      <c r="AL52" s="189"/>
      <c r="AM52" s="189"/>
    </row>
    <row r="53" spans="2:48" ht="12.75" customHeight="1">
      <c r="B53" s="325" t="s">
        <v>2</v>
      </c>
      <c r="C53" s="326"/>
      <c r="D53" s="326"/>
      <c r="E53" s="326"/>
      <c r="F53" s="326"/>
      <c r="G53" s="326"/>
      <c r="H53" s="326"/>
      <c r="I53" s="326"/>
      <c r="J53" s="328" t="s">
        <v>10</v>
      </c>
      <c r="K53" s="328"/>
      <c r="L53" s="146" t="s">
        <v>3</v>
      </c>
      <c r="M53" s="328" t="s">
        <v>11</v>
      </c>
      <c r="N53" s="328"/>
      <c r="O53" s="329" t="s">
        <v>12</v>
      </c>
      <c r="P53" s="328"/>
      <c r="Q53" s="328"/>
      <c r="R53" s="328"/>
      <c r="S53" s="328"/>
      <c r="T53" s="328"/>
      <c r="U53" s="328" t="s">
        <v>13</v>
      </c>
      <c r="V53" s="328"/>
      <c r="W53" s="328"/>
      <c r="X53" s="134"/>
      <c r="Y53" s="134"/>
      <c r="Z53" s="134"/>
      <c r="AA53" s="134"/>
      <c r="AB53" s="134"/>
      <c r="AC53" s="134"/>
      <c r="AD53" s="137"/>
      <c r="AE53" s="137"/>
      <c r="AF53" s="137"/>
      <c r="AG53" s="137"/>
      <c r="AH53" s="137"/>
      <c r="AI53" s="137"/>
      <c r="AJ53" s="137"/>
      <c r="AK53" s="134"/>
      <c r="AL53" s="330">
        <f>$AL$9</f>
        <v>0</v>
      </c>
      <c r="AM53" s="331"/>
      <c r="AN53" s="336" t="s">
        <v>4</v>
      </c>
      <c r="AO53" s="336"/>
      <c r="AP53" s="331">
        <v>2</v>
      </c>
      <c r="AQ53" s="331"/>
      <c r="AR53" s="336" t="s">
        <v>5</v>
      </c>
      <c r="AS53" s="339"/>
      <c r="AT53" s="134"/>
      <c r="AU53" s="134"/>
    </row>
    <row r="54" spans="2:48" ht="13.5" customHeight="1">
      <c r="B54" s="326"/>
      <c r="C54" s="326"/>
      <c r="D54" s="326"/>
      <c r="E54" s="326"/>
      <c r="F54" s="326"/>
      <c r="G54" s="326"/>
      <c r="H54" s="326"/>
      <c r="I54" s="326"/>
      <c r="J54" s="342" t="str">
        <f>$J$10</f>
        <v>2</v>
      </c>
      <c r="K54" s="291" t="str">
        <f>$K$10</f>
        <v>7</v>
      </c>
      <c r="L54" s="344" t="str">
        <f>$L$10</f>
        <v>1</v>
      </c>
      <c r="M54" s="294" t="str">
        <f>$M$10</f>
        <v>0</v>
      </c>
      <c r="N54" s="291" t="str">
        <f>$N$10</f>
        <v>2</v>
      </c>
      <c r="O54" s="294" t="str">
        <f>$O$10</f>
        <v>9</v>
      </c>
      <c r="P54" s="288" t="str">
        <f>$P$10</f>
        <v>4</v>
      </c>
      <c r="Q54" s="288" t="str">
        <f>$Q$10</f>
        <v>6</v>
      </c>
      <c r="R54" s="288" t="str">
        <f>$R$10</f>
        <v>0</v>
      </c>
      <c r="S54" s="288" t="str">
        <f>$S$10</f>
        <v>1</v>
      </c>
      <c r="T54" s="291" t="str">
        <f>$T$10</f>
        <v>5</v>
      </c>
      <c r="U54" s="294">
        <f>$U$10</f>
        <v>0</v>
      </c>
      <c r="V54" s="288">
        <f>$V$10</f>
        <v>0</v>
      </c>
      <c r="W54" s="291">
        <f>$W$10</f>
        <v>0</v>
      </c>
      <c r="X54" s="134"/>
      <c r="Y54" s="134"/>
      <c r="Z54" s="134"/>
      <c r="AA54" s="134"/>
      <c r="AB54" s="134"/>
      <c r="AC54" s="134"/>
      <c r="AD54" s="137"/>
      <c r="AE54" s="137"/>
      <c r="AF54" s="137"/>
      <c r="AG54" s="137"/>
      <c r="AH54" s="137"/>
      <c r="AI54" s="137"/>
      <c r="AJ54" s="137"/>
      <c r="AK54" s="134"/>
      <c r="AL54" s="332"/>
      <c r="AM54" s="333"/>
      <c r="AN54" s="337"/>
      <c r="AO54" s="337"/>
      <c r="AP54" s="333"/>
      <c r="AQ54" s="333"/>
      <c r="AR54" s="337"/>
      <c r="AS54" s="340"/>
      <c r="AT54" s="134"/>
      <c r="AU54" s="134"/>
    </row>
    <row r="55" spans="2:48" ht="9" customHeight="1">
      <c r="B55" s="326"/>
      <c r="C55" s="326"/>
      <c r="D55" s="326"/>
      <c r="E55" s="326"/>
      <c r="F55" s="326"/>
      <c r="G55" s="326"/>
      <c r="H55" s="326"/>
      <c r="I55" s="326"/>
      <c r="J55" s="343"/>
      <c r="K55" s="292"/>
      <c r="L55" s="345"/>
      <c r="M55" s="295"/>
      <c r="N55" s="292"/>
      <c r="O55" s="295"/>
      <c r="P55" s="289"/>
      <c r="Q55" s="289"/>
      <c r="R55" s="289"/>
      <c r="S55" s="289"/>
      <c r="T55" s="292"/>
      <c r="U55" s="295"/>
      <c r="V55" s="289"/>
      <c r="W55" s="292"/>
      <c r="X55" s="134"/>
      <c r="Y55" s="134"/>
      <c r="Z55" s="134"/>
      <c r="AA55" s="134"/>
      <c r="AB55" s="134"/>
      <c r="AC55" s="134"/>
      <c r="AD55" s="137"/>
      <c r="AE55" s="137"/>
      <c r="AF55" s="137"/>
      <c r="AG55" s="137"/>
      <c r="AH55" s="137"/>
      <c r="AI55" s="137"/>
      <c r="AJ55" s="137"/>
      <c r="AK55" s="134"/>
      <c r="AL55" s="334"/>
      <c r="AM55" s="335"/>
      <c r="AN55" s="338"/>
      <c r="AO55" s="338"/>
      <c r="AP55" s="335"/>
      <c r="AQ55" s="335"/>
      <c r="AR55" s="338"/>
      <c r="AS55" s="341"/>
      <c r="AT55" s="134"/>
      <c r="AU55" s="134"/>
    </row>
    <row r="56" spans="2:48" ht="6" customHeight="1">
      <c r="B56" s="327"/>
      <c r="C56" s="327"/>
      <c r="D56" s="327"/>
      <c r="E56" s="327"/>
      <c r="F56" s="327"/>
      <c r="G56" s="327"/>
      <c r="H56" s="327"/>
      <c r="I56" s="327"/>
      <c r="J56" s="343"/>
      <c r="K56" s="293"/>
      <c r="L56" s="346"/>
      <c r="M56" s="296"/>
      <c r="N56" s="293"/>
      <c r="O56" s="296"/>
      <c r="P56" s="290"/>
      <c r="Q56" s="290"/>
      <c r="R56" s="290"/>
      <c r="S56" s="290"/>
      <c r="T56" s="293"/>
      <c r="U56" s="296"/>
      <c r="V56" s="290"/>
      <c r="W56" s="293"/>
      <c r="X56" s="134"/>
      <c r="Y56" s="134"/>
      <c r="Z56" s="134"/>
      <c r="AA56" s="134"/>
      <c r="AB56" s="134"/>
      <c r="AC56" s="134"/>
      <c r="AD56" s="134"/>
      <c r="AE56" s="134"/>
      <c r="AF56" s="134"/>
      <c r="AG56" s="134"/>
      <c r="AH56" s="134"/>
      <c r="AI56" s="134"/>
      <c r="AJ56" s="134"/>
      <c r="AK56" s="134"/>
      <c r="AT56" s="134"/>
      <c r="AU56" s="134"/>
    </row>
    <row r="57" spans="2:48" ht="15" customHeight="1">
      <c r="B57" s="265" t="s">
        <v>50</v>
      </c>
      <c r="C57" s="266"/>
      <c r="D57" s="266"/>
      <c r="E57" s="266"/>
      <c r="F57" s="266"/>
      <c r="G57" s="266"/>
      <c r="H57" s="266"/>
      <c r="I57" s="267"/>
      <c r="J57" s="265" t="s">
        <v>6</v>
      </c>
      <c r="K57" s="266"/>
      <c r="L57" s="266"/>
      <c r="M57" s="266"/>
      <c r="N57" s="274"/>
      <c r="O57" s="277" t="s">
        <v>51</v>
      </c>
      <c r="P57" s="266"/>
      <c r="Q57" s="266"/>
      <c r="R57" s="266"/>
      <c r="S57" s="266"/>
      <c r="T57" s="266"/>
      <c r="U57" s="267"/>
      <c r="V57" s="147" t="s">
        <v>52</v>
      </c>
      <c r="W57" s="148"/>
      <c r="X57" s="148"/>
      <c r="Y57" s="297" t="s">
        <v>53</v>
      </c>
      <c r="Z57" s="297"/>
      <c r="AA57" s="297"/>
      <c r="AB57" s="297"/>
      <c r="AC57" s="297"/>
      <c r="AD57" s="297"/>
      <c r="AE57" s="297"/>
      <c r="AF57" s="297"/>
      <c r="AG57" s="297"/>
      <c r="AH57" s="297"/>
      <c r="AI57" s="148"/>
      <c r="AJ57" s="148"/>
      <c r="AK57" s="149"/>
      <c r="AL57" s="298" t="s">
        <v>195</v>
      </c>
      <c r="AM57" s="298"/>
      <c r="AN57" s="280" t="s">
        <v>32</v>
      </c>
      <c r="AO57" s="280"/>
      <c r="AP57" s="280"/>
      <c r="AQ57" s="280"/>
      <c r="AR57" s="280"/>
      <c r="AS57" s="281"/>
      <c r="AT57" s="134"/>
      <c r="AU57" s="134"/>
    </row>
    <row r="58" spans="2:48" ht="13.5" customHeight="1">
      <c r="B58" s="268"/>
      <c r="C58" s="269"/>
      <c r="D58" s="269"/>
      <c r="E58" s="269"/>
      <c r="F58" s="269"/>
      <c r="G58" s="269"/>
      <c r="H58" s="269"/>
      <c r="I58" s="270"/>
      <c r="J58" s="268"/>
      <c r="K58" s="269"/>
      <c r="L58" s="269"/>
      <c r="M58" s="269"/>
      <c r="N58" s="275"/>
      <c r="O58" s="278"/>
      <c r="P58" s="269"/>
      <c r="Q58" s="269"/>
      <c r="R58" s="269"/>
      <c r="S58" s="269"/>
      <c r="T58" s="269"/>
      <c r="U58" s="270"/>
      <c r="V58" s="282" t="s">
        <v>7</v>
      </c>
      <c r="W58" s="417"/>
      <c r="X58" s="417"/>
      <c r="Y58" s="418"/>
      <c r="Z58" s="299" t="s">
        <v>16</v>
      </c>
      <c r="AA58" s="300"/>
      <c r="AB58" s="300"/>
      <c r="AC58" s="301"/>
      <c r="AD58" s="406" t="s">
        <v>17</v>
      </c>
      <c r="AE58" s="407"/>
      <c r="AF58" s="407"/>
      <c r="AG58" s="408"/>
      <c r="AH58" s="311" t="s">
        <v>68</v>
      </c>
      <c r="AI58" s="312"/>
      <c r="AJ58" s="312"/>
      <c r="AK58" s="313"/>
      <c r="AL58" s="317" t="s">
        <v>196</v>
      </c>
      <c r="AM58" s="317"/>
      <c r="AN58" s="319" t="s">
        <v>18</v>
      </c>
      <c r="AO58" s="320"/>
      <c r="AP58" s="320"/>
      <c r="AQ58" s="320"/>
      <c r="AR58" s="321"/>
      <c r="AS58" s="322"/>
      <c r="AT58" s="134"/>
      <c r="AU58" s="134"/>
    </row>
    <row r="59" spans="2:48" ht="13.5" customHeight="1">
      <c r="B59" s="271"/>
      <c r="C59" s="272"/>
      <c r="D59" s="272"/>
      <c r="E59" s="272"/>
      <c r="F59" s="272"/>
      <c r="G59" s="272"/>
      <c r="H59" s="272"/>
      <c r="I59" s="273"/>
      <c r="J59" s="271"/>
      <c r="K59" s="272"/>
      <c r="L59" s="272"/>
      <c r="M59" s="272"/>
      <c r="N59" s="276"/>
      <c r="O59" s="279"/>
      <c r="P59" s="272"/>
      <c r="Q59" s="272"/>
      <c r="R59" s="272"/>
      <c r="S59" s="272"/>
      <c r="T59" s="272"/>
      <c r="U59" s="273"/>
      <c r="V59" s="419"/>
      <c r="W59" s="420"/>
      <c r="X59" s="420"/>
      <c r="Y59" s="421"/>
      <c r="Z59" s="302"/>
      <c r="AA59" s="303"/>
      <c r="AB59" s="303"/>
      <c r="AC59" s="304"/>
      <c r="AD59" s="409"/>
      <c r="AE59" s="410"/>
      <c r="AF59" s="410"/>
      <c r="AG59" s="411"/>
      <c r="AH59" s="314"/>
      <c r="AI59" s="315"/>
      <c r="AJ59" s="315"/>
      <c r="AK59" s="316"/>
      <c r="AL59" s="318"/>
      <c r="AM59" s="318"/>
      <c r="AN59" s="323"/>
      <c r="AO59" s="323"/>
      <c r="AP59" s="323"/>
      <c r="AQ59" s="323"/>
      <c r="AR59" s="323"/>
      <c r="AS59" s="324"/>
      <c r="AT59" s="134"/>
      <c r="AU59" s="134"/>
    </row>
    <row r="60" spans="2:48" ht="18" customHeight="1">
      <c r="B60" s="223"/>
      <c r="C60" s="224"/>
      <c r="D60" s="224"/>
      <c r="E60" s="224"/>
      <c r="F60" s="224"/>
      <c r="G60" s="224"/>
      <c r="H60" s="224"/>
      <c r="I60" s="225"/>
      <c r="J60" s="223"/>
      <c r="K60" s="224"/>
      <c r="L60" s="224"/>
      <c r="M60" s="224"/>
      <c r="N60" s="229"/>
      <c r="O60" s="127"/>
      <c r="P60" s="153" t="s">
        <v>0</v>
      </c>
      <c r="Q60" s="125"/>
      <c r="R60" s="153" t="s">
        <v>1</v>
      </c>
      <c r="S60" s="11"/>
      <c r="T60" s="231" t="s">
        <v>54</v>
      </c>
      <c r="U60" s="232"/>
      <c r="V60" s="233"/>
      <c r="W60" s="234"/>
      <c r="X60" s="234"/>
      <c r="Y60" s="6" t="s">
        <v>8</v>
      </c>
      <c r="Z60" s="202"/>
      <c r="AA60" s="203"/>
      <c r="AB60" s="203"/>
      <c r="AC60" s="204" t="s">
        <v>8</v>
      </c>
      <c r="AD60" s="202"/>
      <c r="AE60" s="203"/>
      <c r="AF60" s="203"/>
      <c r="AG60" s="205" t="s">
        <v>8</v>
      </c>
      <c r="AH60" s="219"/>
      <c r="AI60" s="220"/>
      <c r="AJ60" s="220"/>
      <c r="AK60" s="221"/>
      <c r="AL60" s="129"/>
      <c r="AM60" s="130"/>
      <c r="AN60" s="217"/>
      <c r="AO60" s="218"/>
      <c r="AP60" s="218"/>
      <c r="AQ60" s="218"/>
      <c r="AR60" s="218"/>
      <c r="AS60" s="205" t="s">
        <v>8</v>
      </c>
      <c r="AT60" s="134"/>
      <c r="AU60" s="134"/>
      <c r="AV60" s="154"/>
    </row>
    <row r="61" spans="2:48" ht="18" customHeight="1">
      <c r="B61" s="226"/>
      <c r="C61" s="227"/>
      <c r="D61" s="227"/>
      <c r="E61" s="227"/>
      <c r="F61" s="227"/>
      <c r="G61" s="227"/>
      <c r="H61" s="227"/>
      <c r="I61" s="228"/>
      <c r="J61" s="226"/>
      <c r="K61" s="227"/>
      <c r="L61" s="227"/>
      <c r="M61" s="227"/>
      <c r="N61" s="230"/>
      <c r="O61" s="128"/>
      <c r="P61" s="137" t="s">
        <v>0</v>
      </c>
      <c r="Q61" s="126"/>
      <c r="R61" s="137" t="s">
        <v>1</v>
      </c>
      <c r="S61" s="12"/>
      <c r="T61" s="254" t="s">
        <v>55</v>
      </c>
      <c r="U61" s="255"/>
      <c r="V61" s="256"/>
      <c r="W61" s="257"/>
      <c r="X61" s="257"/>
      <c r="Y61" s="258"/>
      <c r="Z61" s="259"/>
      <c r="AA61" s="260"/>
      <c r="AB61" s="260"/>
      <c r="AC61" s="260"/>
      <c r="AD61" s="259"/>
      <c r="AE61" s="260"/>
      <c r="AF61" s="260"/>
      <c r="AG61" s="261"/>
      <c r="AH61" s="211">
        <f>IF(V61="",0,V61+Z61-AD61)</f>
        <v>0</v>
      </c>
      <c r="AI61" s="211"/>
      <c r="AJ61" s="211"/>
      <c r="AK61" s="212"/>
      <c r="AL61" s="213">
        <f>IF(V61="",0,VLOOKUP($F$78,$AX:$AY,2,FALSE))</f>
        <v>0</v>
      </c>
      <c r="AM61" s="214"/>
      <c r="AN61" s="215">
        <f>IF(AH61="",0,INT(AH61*AL61))</f>
        <v>0</v>
      </c>
      <c r="AO61" s="216"/>
      <c r="AP61" s="216"/>
      <c r="AQ61" s="216"/>
      <c r="AR61" s="216"/>
      <c r="AS61" s="200"/>
      <c r="AT61" s="134"/>
      <c r="AU61" s="134"/>
      <c r="AV61" s="154"/>
    </row>
    <row r="62" spans="2:48" ht="18" customHeight="1">
      <c r="B62" s="223"/>
      <c r="C62" s="224"/>
      <c r="D62" s="224"/>
      <c r="E62" s="224"/>
      <c r="F62" s="224"/>
      <c r="G62" s="224"/>
      <c r="H62" s="224"/>
      <c r="I62" s="225"/>
      <c r="J62" s="223"/>
      <c r="K62" s="224"/>
      <c r="L62" s="224"/>
      <c r="M62" s="224"/>
      <c r="N62" s="229"/>
      <c r="O62" s="127"/>
      <c r="P62" s="153" t="s">
        <v>44</v>
      </c>
      <c r="Q62" s="125"/>
      <c r="R62" s="153" t="s">
        <v>45</v>
      </c>
      <c r="S62" s="11"/>
      <c r="T62" s="231" t="s">
        <v>46</v>
      </c>
      <c r="U62" s="232"/>
      <c r="V62" s="233"/>
      <c r="W62" s="234"/>
      <c r="X62" s="234"/>
      <c r="Y62" s="7"/>
      <c r="Z62" s="196"/>
      <c r="AA62" s="197"/>
      <c r="AB62" s="197"/>
      <c r="AC62" s="7"/>
      <c r="AD62" s="196"/>
      <c r="AE62" s="197"/>
      <c r="AF62" s="197"/>
      <c r="AG62" s="198"/>
      <c r="AH62" s="219"/>
      <c r="AI62" s="220"/>
      <c r="AJ62" s="220"/>
      <c r="AK62" s="221"/>
      <c r="AL62" s="129"/>
      <c r="AM62" s="130"/>
      <c r="AN62" s="217"/>
      <c r="AO62" s="218"/>
      <c r="AP62" s="218"/>
      <c r="AQ62" s="218"/>
      <c r="AR62" s="218"/>
      <c r="AS62" s="199"/>
      <c r="AT62" s="134"/>
      <c r="AU62" s="134"/>
      <c r="AV62" s="154"/>
    </row>
    <row r="63" spans="2:48" ht="18" customHeight="1">
      <c r="B63" s="226"/>
      <c r="C63" s="227"/>
      <c r="D63" s="227"/>
      <c r="E63" s="227"/>
      <c r="F63" s="227"/>
      <c r="G63" s="227"/>
      <c r="H63" s="227"/>
      <c r="I63" s="228"/>
      <c r="J63" s="226"/>
      <c r="K63" s="227"/>
      <c r="L63" s="227"/>
      <c r="M63" s="227"/>
      <c r="N63" s="230"/>
      <c r="O63" s="128"/>
      <c r="P63" s="160" t="s">
        <v>44</v>
      </c>
      <c r="Q63" s="126"/>
      <c r="R63" s="160" t="s">
        <v>45</v>
      </c>
      <c r="S63" s="12"/>
      <c r="T63" s="254" t="s">
        <v>47</v>
      </c>
      <c r="U63" s="255"/>
      <c r="V63" s="256"/>
      <c r="W63" s="257"/>
      <c r="X63" s="257"/>
      <c r="Y63" s="258"/>
      <c r="Z63" s="259"/>
      <c r="AA63" s="260"/>
      <c r="AB63" s="260"/>
      <c r="AC63" s="260"/>
      <c r="AD63" s="259"/>
      <c r="AE63" s="260"/>
      <c r="AF63" s="260"/>
      <c r="AG63" s="261"/>
      <c r="AH63" s="211">
        <f>IF(V63="",0,V63+Z63-AD63)</f>
        <v>0</v>
      </c>
      <c r="AI63" s="211"/>
      <c r="AJ63" s="211"/>
      <c r="AK63" s="212"/>
      <c r="AL63" s="213">
        <f>IF(V63="",0,VLOOKUP($F$78,$AX:$AY,2,FALSE))</f>
        <v>0</v>
      </c>
      <c r="AM63" s="214"/>
      <c r="AN63" s="215">
        <f>IF(AH63="",0,INT(AH63*AL63))</f>
        <v>0</v>
      </c>
      <c r="AO63" s="216"/>
      <c r="AP63" s="216"/>
      <c r="AQ63" s="216"/>
      <c r="AR63" s="216"/>
      <c r="AS63" s="200"/>
      <c r="AT63" s="134"/>
      <c r="AU63" s="134"/>
      <c r="AV63" s="154"/>
    </row>
    <row r="64" spans="2:48" ht="18" customHeight="1">
      <c r="B64" s="223"/>
      <c r="C64" s="224"/>
      <c r="D64" s="224"/>
      <c r="E64" s="224"/>
      <c r="F64" s="224"/>
      <c r="G64" s="224"/>
      <c r="H64" s="224"/>
      <c r="I64" s="225"/>
      <c r="J64" s="223"/>
      <c r="K64" s="224"/>
      <c r="L64" s="224"/>
      <c r="M64" s="224"/>
      <c r="N64" s="229"/>
      <c r="O64" s="127"/>
      <c r="P64" s="153" t="s">
        <v>44</v>
      </c>
      <c r="Q64" s="125"/>
      <c r="R64" s="153" t="s">
        <v>45</v>
      </c>
      <c r="S64" s="11"/>
      <c r="T64" s="231" t="s">
        <v>46</v>
      </c>
      <c r="U64" s="232"/>
      <c r="V64" s="371"/>
      <c r="W64" s="372"/>
      <c r="X64" s="372"/>
      <c r="Y64" s="156"/>
      <c r="Z64" s="157"/>
      <c r="AA64" s="158"/>
      <c r="AB64" s="158"/>
      <c r="AC64" s="156"/>
      <c r="AD64" s="157"/>
      <c r="AE64" s="158"/>
      <c r="AF64" s="158"/>
      <c r="AG64" s="159"/>
      <c r="AH64" s="219"/>
      <c r="AI64" s="220"/>
      <c r="AJ64" s="220"/>
      <c r="AK64" s="221"/>
      <c r="AL64" s="129"/>
      <c r="AM64" s="130"/>
      <c r="AN64" s="217"/>
      <c r="AO64" s="218"/>
      <c r="AP64" s="218"/>
      <c r="AQ64" s="218"/>
      <c r="AR64" s="218"/>
      <c r="AS64" s="199"/>
      <c r="AT64" s="134"/>
      <c r="AU64" s="134"/>
      <c r="AV64" s="154"/>
    </row>
    <row r="65" spans="2:48" ht="18" customHeight="1">
      <c r="B65" s="226"/>
      <c r="C65" s="227"/>
      <c r="D65" s="227"/>
      <c r="E65" s="227"/>
      <c r="F65" s="227"/>
      <c r="G65" s="227"/>
      <c r="H65" s="227"/>
      <c r="I65" s="228"/>
      <c r="J65" s="226"/>
      <c r="K65" s="227"/>
      <c r="L65" s="227"/>
      <c r="M65" s="227"/>
      <c r="N65" s="230"/>
      <c r="O65" s="128"/>
      <c r="P65" s="160" t="s">
        <v>44</v>
      </c>
      <c r="Q65" s="126"/>
      <c r="R65" s="160" t="s">
        <v>45</v>
      </c>
      <c r="S65" s="12"/>
      <c r="T65" s="254" t="s">
        <v>47</v>
      </c>
      <c r="U65" s="255"/>
      <c r="V65" s="256"/>
      <c r="W65" s="257"/>
      <c r="X65" s="257"/>
      <c r="Y65" s="258"/>
      <c r="Z65" s="256"/>
      <c r="AA65" s="257"/>
      <c r="AB65" s="257"/>
      <c r="AC65" s="257"/>
      <c r="AD65" s="256"/>
      <c r="AE65" s="257"/>
      <c r="AF65" s="257"/>
      <c r="AG65" s="258"/>
      <c r="AH65" s="211">
        <f>IF(V65="",0,V65+Z65-AD65)</f>
        <v>0</v>
      </c>
      <c r="AI65" s="211"/>
      <c r="AJ65" s="211"/>
      <c r="AK65" s="212"/>
      <c r="AL65" s="213">
        <f>IF(V65="",0,VLOOKUP($F$78,$AX:$AY,2,FALSE))</f>
        <v>0</v>
      </c>
      <c r="AM65" s="214"/>
      <c r="AN65" s="215">
        <f>IF(AH65="",0,INT(AH65*AL65))</f>
        <v>0</v>
      </c>
      <c r="AO65" s="216"/>
      <c r="AP65" s="216"/>
      <c r="AQ65" s="216"/>
      <c r="AR65" s="216"/>
      <c r="AS65" s="200"/>
      <c r="AT65" s="134"/>
      <c r="AU65" s="134"/>
      <c r="AV65" s="154"/>
    </row>
    <row r="66" spans="2:48" ht="18" customHeight="1">
      <c r="B66" s="223"/>
      <c r="C66" s="224"/>
      <c r="D66" s="224"/>
      <c r="E66" s="224"/>
      <c r="F66" s="224"/>
      <c r="G66" s="224"/>
      <c r="H66" s="224"/>
      <c r="I66" s="225"/>
      <c r="J66" s="223"/>
      <c r="K66" s="224"/>
      <c r="L66" s="224"/>
      <c r="M66" s="224"/>
      <c r="N66" s="229"/>
      <c r="O66" s="127"/>
      <c r="P66" s="153" t="s">
        <v>44</v>
      </c>
      <c r="Q66" s="125"/>
      <c r="R66" s="153" t="s">
        <v>45</v>
      </c>
      <c r="S66" s="11"/>
      <c r="T66" s="231" t="s">
        <v>46</v>
      </c>
      <c r="U66" s="232"/>
      <c r="V66" s="233"/>
      <c r="W66" s="234"/>
      <c r="X66" s="234"/>
      <c r="Y66" s="8"/>
      <c r="Z66" s="207"/>
      <c r="AA66" s="208"/>
      <c r="AB66" s="208"/>
      <c r="AC66" s="8"/>
      <c r="AD66" s="207"/>
      <c r="AE66" s="208"/>
      <c r="AF66" s="208"/>
      <c r="AG66" s="209"/>
      <c r="AH66" s="219"/>
      <c r="AI66" s="220"/>
      <c r="AJ66" s="220"/>
      <c r="AK66" s="221"/>
      <c r="AL66" s="129"/>
      <c r="AM66" s="130"/>
      <c r="AN66" s="217"/>
      <c r="AO66" s="218"/>
      <c r="AP66" s="218"/>
      <c r="AQ66" s="218"/>
      <c r="AR66" s="218"/>
      <c r="AS66" s="199"/>
      <c r="AT66" s="134"/>
      <c r="AU66" s="134"/>
      <c r="AV66" s="154"/>
    </row>
    <row r="67" spans="2:48" ht="18" customHeight="1">
      <c r="B67" s="226"/>
      <c r="C67" s="227"/>
      <c r="D67" s="227"/>
      <c r="E67" s="227"/>
      <c r="F67" s="227"/>
      <c r="G67" s="227"/>
      <c r="H67" s="227"/>
      <c r="I67" s="228"/>
      <c r="J67" s="226"/>
      <c r="K67" s="227"/>
      <c r="L67" s="227"/>
      <c r="M67" s="227"/>
      <c r="N67" s="230"/>
      <c r="O67" s="128"/>
      <c r="P67" s="160" t="s">
        <v>44</v>
      </c>
      <c r="Q67" s="126"/>
      <c r="R67" s="160" t="s">
        <v>45</v>
      </c>
      <c r="S67" s="12"/>
      <c r="T67" s="254" t="s">
        <v>47</v>
      </c>
      <c r="U67" s="255"/>
      <c r="V67" s="256"/>
      <c r="W67" s="257"/>
      <c r="X67" s="257"/>
      <c r="Y67" s="258"/>
      <c r="Z67" s="259"/>
      <c r="AA67" s="260"/>
      <c r="AB67" s="260"/>
      <c r="AC67" s="260"/>
      <c r="AD67" s="259"/>
      <c r="AE67" s="260"/>
      <c r="AF67" s="260"/>
      <c r="AG67" s="261"/>
      <c r="AH67" s="211">
        <f>IF(V67="",0,V67+Z67-AD67)</f>
        <v>0</v>
      </c>
      <c r="AI67" s="211"/>
      <c r="AJ67" s="211"/>
      <c r="AK67" s="212"/>
      <c r="AL67" s="213">
        <f>IF(V67="",0,VLOOKUP($F$78,$AX:$AY,2,FALSE))</f>
        <v>0</v>
      </c>
      <c r="AM67" s="214"/>
      <c r="AN67" s="215">
        <f>IF(AH67="",0,INT(AH67*AL67))</f>
        <v>0</v>
      </c>
      <c r="AO67" s="216"/>
      <c r="AP67" s="216"/>
      <c r="AQ67" s="216"/>
      <c r="AR67" s="216"/>
      <c r="AS67" s="200"/>
      <c r="AT67" s="134"/>
      <c r="AU67" s="134"/>
      <c r="AV67" s="154"/>
    </row>
    <row r="68" spans="2:48" ht="18" customHeight="1">
      <c r="B68" s="223"/>
      <c r="C68" s="224"/>
      <c r="D68" s="224"/>
      <c r="E68" s="224"/>
      <c r="F68" s="224"/>
      <c r="G68" s="224"/>
      <c r="H68" s="224"/>
      <c r="I68" s="225"/>
      <c r="J68" s="223"/>
      <c r="K68" s="224"/>
      <c r="L68" s="224"/>
      <c r="M68" s="224"/>
      <c r="N68" s="229"/>
      <c r="O68" s="127"/>
      <c r="P68" s="153" t="s">
        <v>44</v>
      </c>
      <c r="Q68" s="125"/>
      <c r="R68" s="153" t="s">
        <v>45</v>
      </c>
      <c r="S68" s="11"/>
      <c r="T68" s="231" t="s">
        <v>46</v>
      </c>
      <c r="U68" s="232"/>
      <c r="V68" s="233"/>
      <c r="W68" s="234"/>
      <c r="X68" s="234"/>
      <c r="Y68" s="7"/>
      <c r="Z68" s="196"/>
      <c r="AA68" s="197"/>
      <c r="AB68" s="197"/>
      <c r="AC68" s="7"/>
      <c r="AD68" s="196"/>
      <c r="AE68" s="197"/>
      <c r="AF68" s="197"/>
      <c r="AG68" s="198"/>
      <c r="AH68" s="219"/>
      <c r="AI68" s="220"/>
      <c r="AJ68" s="220"/>
      <c r="AK68" s="221"/>
      <c r="AL68" s="129"/>
      <c r="AM68" s="130"/>
      <c r="AN68" s="217"/>
      <c r="AO68" s="218"/>
      <c r="AP68" s="218"/>
      <c r="AQ68" s="218"/>
      <c r="AR68" s="218"/>
      <c r="AS68" s="199"/>
      <c r="AT68" s="134"/>
      <c r="AU68" s="134"/>
      <c r="AV68" s="154"/>
    </row>
    <row r="69" spans="2:48" ht="18" customHeight="1">
      <c r="B69" s="226"/>
      <c r="C69" s="227"/>
      <c r="D69" s="227"/>
      <c r="E69" s="227"/>
      <c r="F69" s="227"/>
      <c r="G69" s="227"/>
      <c r="H69" s="227"/>
      <c r="I69" s="228"/>
      <c r="J69" s="226"/>
      <c r="K69" s="227"/>
      <c r="L69" s="227"/>
      <c r="M69" s="227"/>
      <c r="N69" s="230"/>
      <c r="O69" s="128"/>
      <c r="P69" s="160" t="s">
        <v>44</v>
      </c>
      <c r="Q69" s="126"/>
      <c r="R69" s="160" t="s">
        <v>45</v>
      </c>
      <c r="S69" s="12"/>
      <c r="T69" s="254" t="s">
        <v>47</v>
      </c>
      <c r="U69" s="255"/>
      <c r="V69" s="256"/>
      <c r="W69" s="257"/>
      <c r="X69" s="257"/>
      <c r="Y69" s="258"/>
      <c r="Z69" s="256"/>
      <c r="AA69" s="257"/>
      <c r="AB69" s="257"/>
      <c r="AC69" s="257"/>
      <c r="AD69" s="259"/>
      <c r="AE69" s="260"/>
      <c r="AF69" s="260"/>
      <c r="AG69" s="261"/>
      <c r="AH69" s="211">
        <f>IF(V69="",0,V69+Z69-AD69)</f>
        <v>0</v>
      </c>
      <c r="AI69" s="211"/>
      <c r="AJ69" s="211"/>
      <c r="AK69" s="212"/>
      <c r="AL69" s="213">
        <f>IF(V69="",0,VLOOKUP($F$78,$AX:$AY,2,FALSE))</f>
        <v>0</v>
      </c>
      <c r="AM69" s="214"/>
      <c r="AN69" s="215">
        <f>IF(AH69="",0,INT(AH69*AL69))</f>
        <v>0</v>
      </c>
      <c r="AO69" s="216"/>
      <c r="AP69" s="216"/>
      <c r="AQ69" s="216"/>
      <c r="AR69" s="216"/>
      <c r="AS69" s="200"/>
      <c r="AT69" s="134"/>
      <c r="AU69" s="134"/>
      <c r="AV69" s="154"/>
    </row>
    <row r="70" spans="2:48" ht="18" customHeight="1">
      <c r="B70" s="223"/>
      <c r="C70" s="224"/>
      <c r="D70" s="224"/>
      <c r="E70" s="224"/>
      <c r="F70" s="224"/>
      <c r="G70" s="224"/>
      <c r="H70" s="224"/>
      <c r="I70" s="225"/>
      <c r="J70" s="223"/>
      <c r="K70" s="224"/>
      <c r="L70" s="224"/>
      <c r="M70" s="224"/>
      <c r="N70" s="229"/>
      <c r="O70" s="127"/>
      <c r="P70" s="153" t="s">
        <v>44</v>
      </c>
      <c r="Q70" s="125"/>
      <c r="R70" s="153" t="s">
        <v>45</v>
      </c>
      <c r="S70" s="11"/>
      <c r="T70" s="231" t="s">
        <v>46</v>
      </c>
      <c r="U70" s="232"/>
      <c r="V70" s="233"/>
      <c r="W70" s="234"/>
      <c r="X70" s="234"/>
      <c r="Y70" s="7"/>
      <c r="Z70" s="196"/>
      <c r="AA70" s="197"/>
      <c r="AB70" s="197"/>
      <c r="AC70" s="7"/>
      <c r="AD70" s="196"/>
      <c r="AE70" s="197"/>
      <c r="AF70" s="197"/>
      <c r="AG70" s="198"/>
      <c r="AH70" s="219"/>
      <c r="AI70" s="220"/>
      <c r="AJ70" s="220"/>
      <c r="AK70" s="221"/>
      <c r="AL70" s="129"/>
      <c r="AM70" s="130"/>
      <c r="AN70" s="217"/>
      <c r="AO70" s="218"/>
      <c r="AP70" s="218"/>
      <c r="AQ70" s="218"/>
      <c r="AR70" s="218"/>
      <c r="AS70" s="199"/>
      <c r="AT70" s="134"/>
      <c r="AU70" s="134"/>
      <c r="AV70" s="154"/>
    </row>
    <row r="71" spans="2:48" ht="18" customHeight="1">
      <c r="B71" s="226"/>
      <c r="C71" s="227"/>
      <c r="D71" s="227"/>
      <c r="E71" s="227"/>
      <c r="F71" s="227"/>
      <c r="G71" s="227"/>
      <c r="H71" s="227"/>
      <c r="I71" s="228"/>
      <c r="J71" s="226"/>
      <c r="K71" s="227"/>
      <c r="L71" s="227"/>
      <c r="M71" s="227"/>
      <c r="N71" s="230"/>
      <c r="O71" s="128"/>
      <c r="P71" s="160" t="s">
        <v>44</v>
      </c>
      <c r="Q71" s="126"/>
      <c r="R71" s="160" t="s">
        <v>45</v>
      </c>
      <c r="S71" s="12"/>
      <c r="T71" s="254" t="s">
        <v>47</v>
      </c>
      <c r="U71" s="255"/>
      <c r="V71" s="256"/>
      <c r="W71" s="257"/>
      <c r="X71" s="257"/>
      <c r="Y71" s="258"/>
      <c r="Z71" s="256"/>
      <c r="AA71" s="257"/>
      <c r="AB71" s="257"/>
      <c r="AC71" s="257"/>
      <c r="AD71" s="259"/>
      <c r="AE71" s="260"/>
      <c r="AF71" s="260"/>
      <c r="AG71" s="261"/>
      <c r="AH71" s="211">
        <f>IF(V71="",0,V71+Z71-AD71)</f>
        <v>0</v>
      </c>
      <c r="AI71" s="211"/>
      <c r="AJ71" s="211"/>
      <c r="AK71" s="212"/>
      <c r="AL71" s="213">
        <f>IF(V71="",0,VLOOKUP($F$78,$AX:$AY,2,FALSE))</f>
        <v>0</v>
      </c>
      <c r="AM71" s="214"/>
      <c r="AN71" s="215">
        <f>IF(AH71="",0,INT(AH71*AL71))</f>
        <v>0</v>
      </c>
      <c r="AO71" s="216"/>
      <c r="AP71" s="216"/>
      <c r="AQ71" s="216"/>
      <c r="AR71" s="216"/>
      <c r="AS71" s="200"/>
      <c r="AT71" s="134"/>
      <c r="AU71" s="134"/>
      <c r="AV71" s="154"/>
    </row>
    <row r="72" spans="2:48" ht="18" customHeight="1">
      <c r="B72" s="223"/>
      <c r="C72" s="224"/>
      <c r="D72" s="224"/>
      <c r="E72" s="224"/>
      <c r="F72" s="224"/>
      <c r="G72" s="224"/>
      <c r="H72" s="224"/>
      <c r="I72" s="225"/>
      <c r="J72" s="223"/>
      <c r="K72" s="224"/>
      <c r="L72" s="224"/>
      <c r="M72" s="224"/>
      <c r="N72" s="229"/>
      <c r="O72" s="127"/>
      <c r="P72" s="153" t="s">
        <v>44</v>
      </c>
      <c r="Q72" s="125"/>
      <c r="R72" s="153" t="s">
        <v>45</v>
      </c>
      <c r="S72" s="11"/>
      <c r="T72" s="231" t="s">
        <v>46</v>
      </c>
      <c r="U72" s="232"/>
      <c r="V72" s="233"/>
      <c r="W72" s="234"/>
      <c r="X72" s="234"/>
      <c r="Y72" s="7"/>
      <c r="Z72" s="196"/>
      <c r="AA72" s="197"/>
      <c r="AB72" s="197"/>
      <c r="AC72" s="7"/>
      <c r="AD72" s="196"/>
      <c r="AE72" s="197"/>
      <c r="AF72" s="197"/>
      <c r="AG72" s="198"/>
      <c r="AH72" s="219"/>
      <c r="AI72" s="220"/>
      <c r="AJ72" s="220"/>
      <c r="AK72" s="221"/>
      <c r="AL72" s="129"/>
      <c r="AM72" s="130"/>
      <c r="AN72" s="217"/>
      <c r="AO72" s="218"/>
      <c r="AP72" s="218"/>
      <c r="AQ72" s="218"/>
      <c r="AR72" s="218"/>
      <c r="AS72" s="199"/>
      <c r="AT72" s="134"/>
      <c r="AU72" s="134"/>
      <c r="AV72" s="154"/>
    </row>
    <row r="73" spans="2:48" ht="18" customHeight="1">
      <c r="B73" s="226"/>
      <c r="C73" s="227"/>
      <c r="D73" s="227"/>
      <c r="E73" s="227"/>
      <c r="F73" s="227"/>
      <c r="G73" s="227"/>
      <c r="H73" s="227"/>
      <c r="I73" s="228"/>
      <c r="J73" s="226"/>
      <c r="K73" s="227"/>
      <c r="L73" s="227"/>
      <c r="M73" s="227"/>
      <c r="N73" s="230"/>
      <c r="O73" s="128"/>
      <c r="P73" s="160" t="s">
        <v>44</v>
      </c>
      <c r="Q73" s="126"/>
      <c r="R73" s="160" t="s">
        <v>45</v>
      </c>
      <c r="S73" s="12"/>
      <c r="T73" s="254" t="s">
        <v>47</v>
      </c>
      <c r="U73" s="255"/>
      <c r="V73" s="256"/>
      <c r="W73" s="257"/>
      <c r="X73" s="257"/>
      <c r="Y73" s="258"/>
      <c r="Z73" s="256"/>
      <c r="AA73" s="257"/>
      <c r="AB73" s="257"/>
      <c r="AC73" s="257"/>
      <c r="AD73" s="259"/>
      <c r="AE73" s="260"/>
      <c r="AF73" s="260"/>
      <c r="AG73" s="261"/>
      <c r="AH73" s="211">
        <f>IF(V73="",0,V73+Z73-AD73)</f>
        <v>0</v>
      </c>
      <c r="AI73" s="211"/>
      <c r="AJ73" s="211"/>
      <c r="AK73" s="212"/>
      <c r="AL73" s="213">
        <f>IF(V73="",0,VLOOKUP($F$78,$AX:$AY,2,FALSE))</f>
        <v>0</v>
      </c>
      <c r="AM73" s="214"/>
      <c r="AN73" s="215">
        <f>IF(AH73="",0,INT(AH73*AL73))</f>
        <v>0</v>
      </c>
      <c r="AO73" s="216"/>
      <c r="AP73" s="216"/>
      <c r="AQ73" s="216"/>
      <c r="AR73" s="216"/>
      <c r="AS73" s="200"/>
      <c r="AT73" s="134"/>
      <c r="AU73" s="134"/>
      <c r="AV73" s="154"/>
    </row>
    <row r="74" spans="2:48" ht="18" customHeight="1">
      <c r="B74" s="223"/>
      <c r="C74" s="224"/>
      <c r="D74" s="224"/>
      <c r="E74" s="224"/>
      <c r="F74" s="224"/>
      <c r="G74" s="224"/>
      <c r="H74" s="224"/>
      <c r="I74" s="225"/>
      <c r="J74" s="223"/>
      <c r="K74" s="224"/>
      <c r="L74" s="224"/>
      <c r="M74" s="224"/>
      <c r="N74" s="229"/>
      <c r="O74" s="127"/>
      <c r="P74" s="153" t="s">
        <v>44</v>
      </c>
      <c r="Q74" s="125"/>
      <c r="R74" s="153" t="s">
        <v>45</v>
      </c>
      <c r="S74" s="11"/>
      <c r="T74" s="231" t="s">
        <v>46</v>
      </c>
      <c r="U74" s="232"/>
      <c r="V74" s="233"/>
      <c r="W74" s="234"/>
      <c r="X74" s="234"/>
      <c r="Y74" s="7"/>
      <c r="Z74" s="196"/>
      <c r="AA74" s="197"/>
      <c r="AB74" s="197"/>
      <c r="AC74" s="7"/>
      <c r="AD74" s="196"/>
      <c r="AE74" s="197"/>
      <c r="AF74" s="197"/>
      <c r="AG74" s="198"/>
      <c r="AH74" s="219"/>
      <c r="AI74" s="220"/>
      <c r="AJ74" s="220"/>
      <c r="AK74" s="221"/>
      <c r="AL74" s="129"/>
      <c r="AM74" s="130"/>
      <c r="AN74" s="217"/>
      <c r="AO74" s="218"/>
      <c r="AP74" s="218"/>
      <c r="AQ74" s="218"/>
      <c r="AR74" s="218"/>
      <c r="AS74" s="199"/>
      <c r="AT74" s="134"/>
      <c r="AU74" s="134"/>
      <c r="AV74" s="154"/>
    </row>
    <row r="75" spans="2:48" ht="18" customHeight="1">
      <c r="B75" s="226"/>
      <c r="C75" s="227"/>
      <c r="D75" s="227"/>
      <c r="E75" s="227"/>
      <c r="F75" s="227"/>
      <c r="G75" s="227"/>
      <c r="H75" s="227"/>
      <c r="I75" s="228"/>
      <c r="J75" s="226"/>
      <c r="K75" s="227"/>
      <c r="L75" s="227"/>
      <c r="M75" s="227"/>
      <c r="N75" s="230"/>
      <c r="O75" s="128"/>
      <c r="P75" s="160" t="s">
        <v>44</v>
      </c>
      <c r="Q75" s="126"/>
      <c r="R75" s="160" t="s">
        <v>45</v>
      </c>
      <c r="S75" s="12"/>
      <c r="T75" s="254" t="s">
        <v>47</v>
      </c>
      <c r="U75" s="255"/>
      <c r="V75" s="256"/>
      <c r="W75" s="257"/>
      <c r="X75" s="257"/>
      <c r="Y75" s="258"/>
      <c r="Z75" s="256"/>
      <c r="AA75" s="257"/>
      <c r="AB75" s="257"/>
      <c r="AC75" s="257"/>
      <c r="AD75" s="259"/>
      <c r="AE75" s="260"/>
      <c r="AF75" s="260"/>
      <c r="AG75" s="261"/>
      <c r="AH75" s="211">
        <f>IF(V75="",0,V75+Z75-AD75)</f>
        <v>0</v>
      </c>
      <c r="AI75" s="211"/>
      <c r="AJ75" s="211"/>
      <c r="AK75" s="212"/>
      <c r="AL75" s="213">
        <f>IF(V75="",0,VLOOKUP($F$78,$AX:$AY,2,FALSE))</f>
        <v>0</v>
      </c>
      <c r="AM75" s="214"/>
      <c r="AN75" s="215">
        <f>IF(AH75="",0,INT(AH75*AL75))</f>
        <v>0</v>
      </c>
      <c r="AO75" s="216"/>
      <c r="AP75" s="216"/>
      <c r="AQ75" s="216"/>
      <c r="AR75" s="216"/>
      <c r="AS75" s="200"/>
      <c r="AT75" s="134"/>
      <c r="AU75" s="134"/>
      <c r="AV75" s="154"/>
    </row>
    <row r="76" spans="2:48" ht="18" customHeight="1">
      <c r="B76" s="223"/>
      <c r="C76" s="224"/>
      <c r="D76" s="224"/>
      <c r="E76" s="224"/>
      <c r="F76" s="224"/>
      <c r="G76" s="224"/>
      <c r="H76" s="224"/>
      <c r="I76" s="225"/>
      <c r="J76" s="223"/>
      <c r="K76" s="224"/>
      <c r="L76" s="224"/>
      <c r="M76" s="224"/>
      <c r="N76" s="229"/>
      <c r="O76" s="127"/>
      <c r="P76" s="153" t="s">
        <v>44</v>
      </c>
      <c r="Q76" s="125"/>
      <c r="R76" s="153" t="s">
        <v>45</v>
      </c>
      <c r="S76" s="11"/>
      <c r="T76" s="231" t="s">
        <v>46</v>
      </c>
      <c r="U76" s="232"/>
      <c r="V76" s="233"/>
      <c r="W76" s="234"/>
      <c r="X76" s="234"/>
      <c r="Y76" s="7"/>
      <c r="Z76" s="196"/>
      <c r="AA76" s="197"/>
      <c r="AB76" s="197"/>
      <c r="AC76" s="7"/>
      <c r="AD76" s="196"/>
      <c r="AE76" s="197"/>
      <c r="AF76" s="197"/>
      <c r="AG76" s="198"/>
      <c r="AH76" s="219"/>
      <c r="AI76" s="220"/>
      <c r="AJ76" s="220"/>
      <c r="AK76" s="221"/>
      <c r="AL76" s="129"/>
      <c r="AM76" s="130"/>
      <c r="AN76" s="217"/>
      <c r="AO76" s="218"/>
      <c r="AP76" s="218"/>
      <c r="AQ76" s="218"/>
      <c r="AR76" s="218"/>
      <c r="AS76" s="199"/>
      <c r="AT76" s="134"/>
      <c r="AU76" s="134"/>
      <c r="AV76" s="154"/>
    </row>
    <row r="77" spans="2:48" ht="18" customHeight="1">
      <c r="B77" s="226"/>
      <c r="C77" s="227"/>
      <c r="D77" s="227"/>
      <c r="E77" s="227"/>
      <c r="F77" s="227"/>
      <c r="G77" s="227"/>
      <c r="H77" s="227"/>
      <c r="I77" s="228"/>
      <c r="J77" s="226"/>
      <c r="K77" s="227"/>
      <c r="L77" s="227"/>
      <c r="M77" s="227"/>
      <c r="N77" s="230"/>
      <c r="O77" s="128"/>
      <c r="P77" s="192" t="s">
        <v>44</v>
      </c>
      <c r="Q77" s="126"/>
      <c r="R77" s="160" t="s">
        <v>45</v>
      </c>
      <c r="S77" s="12"/>
      <c r="T77" s="254" t="s">
        <v>47</v>
      </c>
      <c r="U77" s="255"/>
      <c r="V77" s="256"/>
      <c r="W77" s="257"/>
      <c r="X77" s="257"/>
      <c r="Y77" s="258"/>
      <c r="Z77" s="256"/>
      <c r="AA77" s="257"/>
      <c r="AB77" s="257"/>
      <c r="AC77" s="257"/>
      <c r="AD77" s="259"/>
      <c r="AE77" s="260"/>
      <c r="AF77" s="260"/>
      <c r="AG77" s="261"/>
      <c r="AH77" s="211">
        <f>IF(V77="",0,V77+Z77-AD77)</f>
        <v>0</v>
      </c>
      <c r="AI77" s="211"/>
      <c r="AJ77" s="211"/>
      <c r="AK77" s="212"/>
      <c r="AL77" s="213">
        <f>IF(V77="",0,VLOOKUP($F$78,$AX:$AY,2,FALSE))</f>
        <v>0</v>
      </c>
      <c r="AM77" s="214"/>
      <c r="AN77" s="215">
        <f>IF(AH77="",0,INT(AH77*AL77))</f>
        <v>0</v>
      </c>
      <c r="AO77" s="216"/>
      <c r="AP77" s="216"/>
      <c r="AQ77" s="216"/>
      <c r="AR77" s="216"/>
      <c r="AS77" s="200"/>
      <c r="AT77" s="134"/>
      <c r="AU77" s="134"/>
      <c r="AV77" s="154"/>
    </row>
    <row r="78" spans="2:48" ht="18" customHeight="1">
      <c r="B78" s="235" t="s">
        <v>67</v>
      </c>
      <c r="C78" s="236"/>
      <c r="D78" s="236"/>
      <c r="E78" s="237"/>
      <c r="F78" s="244"/>
      <c r="G78" s="245"/>
      <c r="H78" s="245"/>
      <c r="I78" s="245"/>
      <c r="J78" s="245"/>
      <c r="K78" s="245"/>
      <c r="L78" s="245"/>
      <c r="M78" s="245"/>
      <c r="N78" s="246"/>
      <c r="O78" s="235" t="s">
        <v>48</v>
      </c>
      <c r="P78" s="236"/>
      <c r="Q78" s="236"/>
      <c r="R78" s="236"/>
      <c r="S78" s="236"/>
      <c r="T78" s="236"/>
      <c r="U78" s="237"/>
      <c r="V78" s="217"/>
      <c r="W78" s="218"/>
      <c r="X78" s="218"/>
      <c r="Y78" s="253"/>
      <c r="Z78" s="196"/>
      <c r="AA78" s="197"/>
      <c r="AB78" s="197"/>
      <c r="AC78" s="7"/>
      <c r="AD78" s="196"/>
      <c r="AE78" s="197"/>
      <c r="AF78" s="197"/>
      <c r="AG78" s="7"/>
      <c r="AH78" s="219"/>
      <c r="AI78" s="220"/>
      <c r="AJ78" s="220"/>
      <c r="AK78" s="221"/>
      <c r="AL78" s="4"/>
      <c r="AM78" s="5"/>
      <c r="AN78" s="219"/>
      <c r="AO78" s="220"/>
      <c r="AP78" s="220"/>
      <c r="AQ78" s="220"/>
      <c r="AR78" s="220"/>
      <c r="AS78" s="199"/>
      <c r="AT78" s="134"/>
      <c r="AU78" s="134"/>
    </row>
    <row r="79" spans="2:48" ht="18" customHeight="1">
      <c r="B79" s="238"/>
      <c r="C79" s="239"/>
      <c r="D79" s="239"/>
      <c r="E79" s="240"/>
      <c r="F79" s="247"/>
      <c r="G79" s="248"/>
      <c r="H79" s="248"/>
      <c r="I79" s="248"/>
      <c r="J79" s="248"/>
      <c r="K79" s="248"/>
      <c r="L79" s="248"/>
      <c r="M79" s="248"/>
      <c r="N79" s="249"/>
      <c r="O79" s="238"/>
      <c r="P79" s="239"/>
      <c r="Q79" s="239"/>
      <c r="R79" s="239"/>
      <c r="S79" s="239"/>
      <c r="T79" s="239"/>
      <c r="U79" s="240"/>
      <c r="V79" s="210">
        <f>SUM(V61:Y77)</f>
        <v>0</v>
      </c>
      <c r="W79" s="211"/>
      <c r="X79" s="211"/>
      <c r="Y79" s="212"/>
      <c r="Z79" s="210">
        <f t="shared" ref="Z79" si="2">SUM(Z61:AC77)</f>
        <v>0</v>
      </c>
      <c r="AA79" s="211"/>
      <c r="AB79" s="211"/>
      <c r="AC79" s="212"/>
      <c r="AD79" s="210">
        <f t="shared" ref="AD79" si="3">SUM(AD61:AG77)</f>
        <v>0</v>
      </c>
      <c r="AE79" s="211"/>
      <c r="AF79" s="211"/>
      <c r="AG79" s="212"/>
      <c r="AH79" s="210">
        <f t="shared" ref="AH79" si="4">SUM(AH61:AK77)</f>
        <v>0</v>
      </c>
      <c r="AI79" s="211"/>
      <c r="AJ79" s="211"/>
      <c r="AK79" s="212"/>
      <c r="AL79" s="98"/>
      <c r="AM79" s="99"/>
      <c r="AN79" s="210">
        <f>SUM(AN61:AR77)</f>
        <v>0</v>
      </c>
      <c r="AO79" s="211"/>
      <c r="AP79" s="211"/>
      <c r="AQ79" s="211"/>
      <c r="AR79" s="211"/>
      <c r="AS79" s="206"/>
      <c r="AT79" s="134"/>
      <c r="AU79" s="134"/>
    </row>
    <row r="80" spans="2:48" ht="18" customHeight="1">
      <c r="B80" s="241"/>
      <c r="C80" s="242"/>
      <c r="D80" s="242"/>
      <c r="E80" s="243"/>
      <c r="F80" s="250"/>
      <c r="G80" s="251"/>
      <c r="H80" s="251"/>
      <c r="I80" s="251"/>
      <c r="J80" s="251"/>
      <c r="K80" s="251"/>
      <c r="L80" s="251"/>
      <c r="M80" s="251"/>
      <c r="N80" s="252"/>
      <c r="O80" s="241"/>
      <c r="P80" s="242"/>
      <c r="Q80" s="242"/>
      <c r="R80" s="242"/>
      <c r="S80" s="242"/>
      <c r="T80" s="242"/>
      <c r="U80" s="243"/>
      <c r="V80" s="215"/>
      <c r="W80" s="216"/>
      <c r="X80" s="216"/>
      <c r="Y80" s="347"/>
      <c r="Z80" s="215"/>
      <c r="AA80" s="216"/>
      <c r="AB80" s="216"/>
      <c r="AC80" s="216"/>
      <c r="AD80" s="215"/>
      <c r="AE80" s="216"/>
      <c r="AF80" s="216"/>
      <c r="AG80" s="216"/>
      <c r="AH80" s="215"/>
      <c r="AI80" s="216"/>
      <c r="AJ80" s="216"/>
      <c r="AK80" s="347"/>
      <c r="AL80" s="96"/>
      <c r="AM80" s="97"/>
      <c r="AN80" s="215"/>
      <c r="AO80" s="216"/>
      <c r="AP80" s="216"/>
      <c r="AQ80" s="216"/>
      <c r="AR80" s="216"/>
      <c r="AS80" s="200"/>
      <c r="AT80" s="134"/>
      <c r="AU80" s="169"/>
    </row>
    <row r="81" spans="2:47" ht="18" customHeight="1">
      <c r="AD81" s="131" t="str">
        <f>IF(AND($F78="",$V78+$V79&gt;0),"事業の種類を選択してください。","")</f>
        <v/>
      </c>
      <c r="AN81" s="222">
        <f>IF(AN78=0,0,AN78+IF(AN80=0,AN79,AN80))</f>
        <v>0</v>
      </c>
      <c r="AO81" s="222"/>
      <c r="AP81" s="222"/>
      <c r="AQ81" s="222"/>
      <c r="AR81" s="222"/>
      <c r="AS81" s="134"/>
      <c r="AT81" s="134"/>
      <c r="AU81" s="134"/>
    </row>
    <row r="82" spans="2:47" ht="31.5" customHeight="1">
      <c r="AN82" s="193"/>
      <c r="AO82" s="193"/>
      <c r="AP82" s="193"/>
      <c r="AQ82" s="193"/>
      <c r="AR82" s="193"/>
      <c r="AS82" s="134"/>
      <c r="AT82" s="134"/>
      <c r="AU82" s="134"/>
    </row>
    <row r="83" spans="2:47" ht="7.5" customHeight="1">
      <c r="X83" s="133"/>
      <c r="Y83" s="133"/>
      <c r="Z83" s="134"/>
      <c r="AA83" s="134"/>
      <c r="AB83" s="134"/>
      <c r="AC83" s="134"/>
      <c r="AD83" s="134"/>
      <c r="AE83" s="134"/>
      <c r="AF83" s="134"/>
      <c r="AG83" s="134"/>
      <c r="AH83" s="134"/>
      <c r="AI83" s="134"/>
      <c r="AJ83" s="134"/>
      <c r="AK83" s="134"/>
      <c r="AL83" s="134"/>
      <c r="AM83" s="134"/>
      <c r="AN83" s="134"/>
      <c r="AO83" s="134"/>
      <c r="AP83" s="134"/>
      <c r="AQ83" s="134"/>
      <c r="AR83" s="134"/>
      <c r="AS83" s="134"/>
    </row>
    <row r="84" spans="2:47" ht="10.5" customHeight="1">
      <c r="X84" s="133"/>
      <c r="Y84" s="133"/>
      <c r="Z84" s="134"/>
      <c r="AA84" s="134"/>
      <c r="AB84" s="134"/>
      <c r="AC84" s="134"/>
      <c r="AD84" s="134"/>
      <c r="AE84" s="134"/>
      <c r="AF84" s="134"/>
      <c r="AG84" s="134"/>
      <c r="AH84" s="134"/>
      <c r="AI84" s="134"/>
      <c r="AJ84" s="134"/>
      <c r="AK84" s="134"/>
      <c r="AL84" s="134"/>
      <c r="AM84" s="134"/>
      <c r="AN84" s="134"/>
      <c r="AO84" s="134"/>
      <c r="AP84" s="134"/>
      <c r="AQ84" s="134"/>
      <c r="AR84" s="134"/>
      <c r="AS84" s="134"/>
    </row>
    <row r="85" spans="2:47" ht="5.25" customHeight="1">
      <c r="X85" s="133"/>
      <c r="Y85" s="133"/>
      <c r="Z85" s="134"/>
      <c r="AA85" s="134"/>
      <c r="AB85" s="134"/>
      <c r="AC85" s="134"/>
      <c r="AD85" s="134"/>
      <c r="AE85" s="134"/>
      <c r="AF85" s="134"/>
      <c r="AG85" s="134"/>
      <c r="AH85" s="134"/>
      <c r="AI85" s="134"/>
      <c r="AJ85" s="134"/>
      <c r="AK85" s="134"/>
      <c r="AL85" s="134"/>
      <c r="AM85" s="134"/>
      <c r="AN85" s="134"/>
      <c r="AO85" s="134"/>
      <c r="AP85" s="134"/>
      <c r="AQ85" s="134"/>
      <c r="AR85" s="134"/>
      <c r="AS85" s="134"/>
    </row>
    <row r="86" spans="2:47" ht="5.25" customHeight="1">
      <c r="X86" s="133"/>
      <c r="Y86" s="133"/>
      <c r="Z86" s="134"/>
      <c r="AA86" s="134"/>
      <c r="AB86" s="134"/>
      <c r="AC86" s="134"/>
      <c r="AD86" s="134"/>
      <c r="AE86" s="134"/>
      <c r="AF86" s="134"/>
      <c r="AG86" s="134"/>
      <c r="AH86" s="134"/>
      <c r="AI86" s="134"/>
      <c r="AJ86" s="134"/>
      <c r="AK86" s="134"/>
      <c r="AL86" s="134"/>
      <c r="AM86" s="134"/>
      <c r="AN86" s="134"/>
      <c r="AO86" s="134"/>
      <c r="AP86" s="134"/>
      <c r="AQ86" s="134"/>
      <c r="AR86" s="134"/>
      <c r="AS86" s="134"/>
    </row>
    <row r="87" spans="2:47" ht="5.25" customHeight="1">
      <c r="X87" s="133"/>
      <c r="Y87" s="133"/>
      <c r="Z87" s="134"/>
      <c r="AA87" s="134"/>
      <c r="AB87" s="134"/>
      <c r="AC87" s="134"/>
      <c r="AD87" s="134"/>
      <c r="AE87" s="134"/>
      <c r="AF87" s="134"/>
      <c r="AG87" s="134"/>
      <c r="AH87" s="134"/>
      <c r="AI87" s="134"/>
      <c r="AJ87" s="134"/>
      <c r="AK87" s="134"/>
      <c r="AL87" s="134"/>
      <c r="AM87" s="134"/>
      <c r="AN87" s="134"/>
      <c r="AO87" s="134"/>
      <c r="AP87" s="134"/>
      <c r="AQ87" s="134"/>
      <c r="AR87" s="134"/>
      <c r="AS87" s="134"/>
    </row>
    <row r="88" spans="2:47" ht="5.25" customHeight="1">
      <c r="X88" s="133"/>
      <c r="Y88" s="133"/>
      <c r="Z88" s="134"/>
      <c r="AA88" s="134"/>
      <c r="AB88" s="134"/>
      <c r="AC88" s="134"/>
      <c r="AD88" s="134"/>
      <c r="AE88" s="134"/>
      <c r="AF88" s="134"/>
      <c r="AG88" s="134"/>
      <c r="AH88" s="134"/>
      <c r="AI88" s="134"/>
      <c r="AJ88" s="134"/>
      <c r="AK88" s="134"/>
      <c r="AL88" s="134"/>
      <c r="AM88" s="134"/>
      <c r="AN88" s="134"/>
      <c r="AO88" s="134"/>
      <c r="AP88" s="134"/>
      <c r="AQ88" s="134"/>
      <c r="AR88" s="134"/>
      <c r="AS88" s="134"/>
    </row>
    <row r="89" spans="2:47" ht="17.25" customHeight="1">
      <c r="B89" s="139" t="s">
        <v>49</v>
      </c>
      <c r="L89" s="134"/>
      <c r="M89" s="134"/>
      <c r="N89" s="134"/>
      <c r="O89" s="134"/>
      <c r="P89" s="134"/>
      <c r="Q89" s="134"/>
      <c r="R89" s="134"/>
      <c r="S89" s="175"/>
      <c r="T89" s="175"/>
      <c r="U89" s="175"/>
      <c r="V89" s="175"/>
      <c r="W89" s="175"/>
      <c r="X89" s="134"/>
      <c r="Y89" s="134"/>
      <c r="Z89" s="134"/>
      <c r="AA89" s="134"/>
      <c r="AB89" s="134"/>
      <c r="AC89" s="134"/>
      <c r="AL89" s="189"/>
    </row>
    <row r="90" spans="2:47" ht="12.75" customHeight="1">
      <c r="L90" s="134"/>
      <c r="M90" s="190"/>
      <c r="N90" s="190"/>
      <c r="O90" s="190"/>
      <c r="P90" s="190"/>
      <c r="Q90" s="190"/>
      <c r="R90" s="190"/>
      <c r="S90" s="190"/>
      <c r="T90" s="191"/>
      <c r="U90" s="191"/>
      <c r="V90" s="191"/>
      <c r="W90" s="191"/>
      <c r="X90" s="191"/>
      <c r="Y90" s="191"/>
      <c r="Z90" s="191"/>
      <c r="AA90" s="190"/>
      <c r="AB90" s="190"/>
      <c r="AC90" s="190"/>
      <c r="AL90" s="189"/>
      <c r="AM90" s="444"/>
      <c r="AN90" s="445"/>
      <c r="AO90" s="445"/>
      <c r="AP90" s="446"/>
    </row>
    <row r="91" spans="2:47" ht="12.75" customHeight="1">
      <c r="L91" s="134"/>
      <c r="M91" s="190"/>
      <c r="N91" s="190"/>
      <c r="O91" s="190"/>
      <c r="P91" s="190"/>
      <c r="Q91" s="190"/>
      <c r="R91" s="190"/>
      <c r="S91" s="190"/>
      <c r="T91" s="191"/>
      <c r="U91" s="191"/>
      <c r="V91" s="191"/>
      <c r="W91" s="191"/>
      <c r="X91" s="191"/>
      <c r="Y91" s="191"/>
      <c r="Z91" s="191"/>
      <c r="AA91" s="190"/>
      <c r="AB91" s="190"/>
      <c r="AC91" s="190"/>
      <c r="AL91" s="189"/>
      <c r="AM91" s="447"/>
      <c r="AN91" s="448"/>
      <c r="AO91" s="448"/>
      <c r="AP91" s="449"/>
    </row>
    <row r="92" spans="2:47" ht="12.75" customHeight="1">
      <c r="L92" s="134"/>
      <c r="M92" s="190"/>
      <c r="N92" s="190"/>
      <c r="O92" s="190"/>
      <c r="P92" s="190"/>
      <c r="Q92" s="190"/>
      <c r="R92" s="190"/>
      <c r="S92" s="190"/>
      <c r="T92" s="190"/>
      <c r="U92" s="190"/>
      <c r="V92" s="190"/>
      <c r="W92" s="190"/>
      <c r="X92" s="190"/>
      <c r="Y92" s="190"/>
      <c r="Z92" s="190"/>
      <c r="AA92" s="190"/>
      <c r="AB92" s="190"/>
      <c r="AC92" s="190"/>
      <c r="AL92" s="189"/>
      <c r="AM92" s="144"/>
      <c r="AN92" s="144"/>
      <c r="AO92" s="134"/>
      <c r="AP92" s="134"/>
    </row>
    <row r="93" spans="2:47" ht="6" customHeight="1">
      <c r="L93" s="134"/>
      <c r="M93" s="190"/>
      <c r="N93" s="190"/>
      <c r="O93" s="190"/>
      <c r="P93" s="190"/>
      <c r="Q93" s="190"/>
      <c r="R93" s="190"/>
      <c r="S93" s="190"/>
      <c r="T93" s="190"/>
      <c r="U93" s="190"/>
      <c r="V93" s="190"/>
      <c r="W93" s="190"/>
      <c r="X93" s="190"/>
      <c r="Y93" s="190"/>
      <c r="Z93" s="190"/>
      <c r="AA93" s="190"/>
      <c r="AB93" s="190"/>
      <c r="AC93" s="190"/>
      <c r="AL93" s="189"/>
      <c r="AM93" s="189"/>
    </row>
    <row r="94" spans="2:47" ht="12.75" customHeight="1">
      <c r="B94" s="325" t="s">
        <v>2</v>
      </c>
      <c r="C94" s="326"/>
      <c r="D94" s="326"/>
      <c r="E94" s="326"/>
      <c r="F94" s="326"/>
      <c r="G94" s="326"/>
      <c r="H94" s="326"/>
      <c r="I94" s="326"/>
      <c r="J94" s="328" t="s">
        <v>10</v>
      </c>
      <c r="K94" s="328"/>
      <c r="L94" s="146" t="s">
        <v>3</v>
      </c>
      <c r="M94" s="328" t="s">
        <v>11</v>
      </c>
      <c r="N94" s="328"/>
      <c r="O94" s="329" t="s">
        <v>12</v>
      </c>
      <c r="P94" s="328"/>
      <c r="Q94" s="328"/>
      <c r="R94" s="328"/>
      <c r="S94" s="328"/>
      <c r="T94" s="328"/>
      <c r="U94" s="328" t="s">
        <v>13</v>
      </c>
      <c r="V94" s="328"/>
      <c r="W94" s="328"/>
      <c r="X94" s="134"/>
      <c r="Y94" s="134"/>
      <c r="Z94" s="134"/>
      <c r="AA94" s="134"/>
      <c r="AB94" s="134"/>
      <c r="AC94" s="134"/>
      <c r="AD94" s="137"/>
      <c r="AE94" s="137"/>
      <c r="AF94" s="137"/>
      <c r="AG94" s="137"/>
      <c r="AH94" s="137"/>
      <c r="AI94" s="137"/>
      <c r="AJ94" s="137"/>
      <c r="AK94" s="134"/>
      <c r="AL94" s="330">
        <f>$AL$9</f>
        <v>0</v>
      </c>
      <c r="AM94" s="331"/>
      <c r="AN94" s="336" t="s">
        <v>4</v>
      </c>
      <c r="AO94" s="336"/>
      <c r="AP94" s="331">
        <v>3</v>
      </c>
      <c r="AQ94" s="331"/>
      <c r="AR94" s="336" t="s">
        <v>5</v>
      </c>
      <c r="AS94" s="339"/>
      <c r="AT94" s="134"/>
      <c r="AU94" s="134"/>
    </row>
    <row r="95" spans="2:47" ht="13.5" customHeight="1">
      <c r="B95" s="326"/>
      <c r="C95" s="326"/>
      <c r="D95" s="326"/>
      <c r="E95" s="326"/>
      <c r="F95" s="326"/>
      <c r="G95" s="326"/>
      <c r="H95" s="326"/>
      <c r="I95" s="326"/>
      <c r="J95" s="360" t="str">
        <f>$J$10</f>
        <v>2</v>
      </c>
      <c r="K95" s="354" t="str">
        <f>$K$10</f>
        <v>7</v>
      </c>
      <c r="L95" s="351" t="str">
        <f>$L$10</f>
        <v>1</v>
      </c>
      <c r="M95" s="357" t="str">
        <f>$M$10</f>
        <v>0</v>
      </c>
      <c r="N95" s="354" t="str">
        <f>$N$10</f>
        <v>2</v>
      </c>
      <c r="O95" s="357" t="str">
        <f>$O$10</f>
        <v>9</v>
      </c>
      <c r="P95" s="348" t="str">
        <f>$P$10</f>
        <v>4</v>
      </c>
      <c r="Q95" s="348" t="str">
        <f>$Q$10</f>
        <v>6</v>
      </c>
      <c r="R95" s="348" t="str">
        <f>$R$10</f>
        <v>0</v>
      </c>
      <c r="S95" s="348" t="str">
        <f>$S$10</f>
        <v>1</v>
      </c>
      <c r="T95" s="354" t="str">
        <f>$T$10</f>
        <v>5</v>
      </c>
      <c r="U95" s="357">
        <f>$U$10</f>
        <v>0</v>
      </c>
      <c r="V95" s="348">
        <f>$V$10</f>
        <v>0</v>
      </c>
      <c r="W95" s="354">
        <f>$W$10</f>
        <v>0</v>
      </c>
      <c r="X95" s="134"/>
      <c r="Y95" s="134"/>
      <c r="Z95" s="134"/>
      <c r="AA95" s="134"/>
      <c r="AB95" s="134"/>
      <c r="AC95" s="134"/>
      <c r="AD95" s="137"/>
      <c r="AE95" s="137"/>
      <c r="AF95" s="137"/>
      <c r="AG95" s="137"/>
      <c r="AH95" s="137"/>
      <c r="AI95" s="137"/>
      <c r="AJ95" s="137"/>
      <c r="AK95" s="134"/>
      <c r="AL95" s="332"/>
      <c r="AM95" s="333"/>
      <c r="AN95" s="337"/>
      <c r="AO95" s="337"/>
      <c r="AP95" s="333"/>
      <c r="AQ95" s="333"/>
      <c r="AR95" s="337"/>
      <c r="AS95" s="340"/>
      <c r="AT95" s="134"/>
      <c r="AU95" s="134"/>
    </row>
    <row r="96" spans="2:47" ht="9" customHeight="1">
      <c r="B96" s="326"/>
      <c r="C96" s="326"/>
      <c r="D96" s="326"/>
      <c r="E96" s="326"/>
      <c r="F96" s="326"/>
      <c r="G96" s="326"/>
      <c r="H96" s="326"/>
      <c r="I96" s="326"/>
      <c r="J96" s="361"/>
      <c r="K96" s="355"/>
      <c r="L96" s="352"/>
      <c r="M96" s="358"/>
      <c r="N96" s="355"/>
      <c r="O96" s="358"/>
      <c r="P96" s="349"/>
      <c r="Q96" s="349"/>
      <c r="R96" s="349"/>
      <c r="S96" s="349"/>
      <c r="T96" s="355"/>
      <c r="U96" s="358"/>
      <c r="V96" s="349"/>
      <c r="W96" s="355"/>
      <c r="X96" s="134"/>
      <c r="Y96" s="134"/>
      <c r="Z96" s="134"/>
      <c r="AA96" s="134"/>
      <c r="AB96" s="134"/>
      <c r="AC96" s="134"/>
      <c r="AD96" s="137"/>
      <c r="AE96" s="137"/>
      <c r="AF96" s="137"/>
      <c r="AG96" s="137"/>
      <c r="AH96" s="137"/>
      <c r="AI96" s="137"/>
      <c r="AJ96" s="137"/>
      <c r="AK96" s="134"/>
      <c r="AL96" s="334"/>
      <c r="AM96" s="335"/>
      <c r="AN96" s="338"/>
      <c r="AO96" s="338"/>
      <c r="AP96" s="335"/>
      <c r="AQ96" s="335"/>
      <c r="AR96" s="338"/>
      <c r="AS96" s="341"/>
      <c r="AT96" s="134"/>
      <c r="AU96" s="134"/>
    </row>
    <row r="97" spans="2:48" ht="6" customHeight="1">
      <c r="B97" s="327"/>
      <c r="C97" s="327"/>
      <c r="D97" s="327"/>
      <c r="E97" s="327"/>
      <c r="F97" s="327"/>
      <c r="G97" s="327"/>
      <c r="H97" s="327"/>
      <c r="I97" s="327"/>
      <c r="J97" s="361"/>
      <c r="K97" s="356"/>
      <c r="L97" s="353"/>
      <c r="M97" s="359"/>
      <c r="N97" s="356"/>
      <c r="O97" s="359"/>
      <c r="P97" s="350"/>
      <c r="Q97" s="350"/>
      <c r="R97" s="350"/>
      <c r="S97" s="350"/>
      <c r="T97" s="356"/>
      <c r="U97" s="359"/>
      <c r="V97" s="350"/>
      <c r="W97" s="356"/>
      <c r="X97" s="134"/>
      <c r="Y97" s="134"/>
      <c r="Z97" s="134"/>
      <c r="AA97" s="134"/>
      <c r="AB97" s="134"/>
      <c r="AC97" s="134"/>
      <c r="AD97" s="134"/>
      <c r="AE97" s="134"/>
      <c r="AF97" s="134"/>
      <c r="AG97" s="134"/>
      <c r="AH97" s="134"/>
      <c r="AI97" s="134"/>
      <c r="AJ97" s="134"/>
      <c r="AK97" s="134"/>
      <c r="AT97" s="134"/>
      <c r="AU97" s="134"/>
    </row>
    <row r="98" spans="2:48" ht="15" customHeight="1">
      <c r="B98" s="265" t="s">
        <v>50</v>
      </c>
      <c r="C98" s="266"/>
      <c r="D98" s="266"/>
      <c r="E98" s="266"/>
      <c r="F98" s="266"/>
      <c r="G98" s="266"/>
      <c r="H98" s="266"/>
      <c r="I98" s="267"/>
      <c r="J98" s="265" t="s">
        <v>6</v>
      </c>
      <c r="K98" s="266"/>
      <c r="L98" s="266"/>
      <c r="M98" s="266"/>
      <c r="N98" s="274"/>
      <c r="O98" s="277" t="s">
        <v>51</v>
      </c>
      <c r="P98" s="266"/>
      <c r="Q98" s="266"/>
      <c r="R98" s="266"/>
      <c r="S98" s="266"/>
      <c r="T98" s="266"/>
      <c r="U98" s="267"/>
      <c r="V98" s="147" t="s">
        <v>52</v>
      </c>
      <c r="W98" s="148"/>
      <c r="X98" s="148"/>
      <c r="Y98" s="297" t="s">
        <v>53</v>
      </c>
      <c r="Z98" s="297"/>
      <c r="AA98" s="297"/>
      <c r="AB98" s="297"/>
      <c r="AC98" s="297"/>
      <c r="AD98" s="297"/>
      <c r="AE98" s="297"/>
      <c r="AF98" s="297"/>
      <c r="AG98" s="297"/>
      <c r="AH98" s="297"/>
      <c r="AI98" s="148"/>
      <c r="AJ98" s="148"/>
      <c r="AK98" s="149"/>
      <c r="AL98" s="298" t="s">
        <v>195</v>
      </c>
      <c r="AM98" s="298"/>
      <c r="AN98" s="280" t="s">
        <v>32</v>
      </c>
      <c r="AO98" s="280"/>
      <c r="AP98" s="280"/>
      <c r="AQ98" s="280"/>
      <c r="AR98" s="280"/>
      <c r="AS98" s="281"/>
      <c r="AT98" s="134"/>
      <c r="AU98" s="134"/>
    </row>
    <row r="99" spans="2:48" ht="13.5" customHeight="1">
      <c r="B99" s="268"/>
      <c r="C99" s="269"/>
      <c r="D99" s="269"/>
      <c r="E99" s="269"/>
      <c r="F99" s="269"/>
      <c r="G99" s="269"/>
      <c r="H99" s="269"/>
      <c r="I99" s="270"/>
      <c r="J99" s="268"/>
      <c r="K99" s="269"/>
      <c r="L99" s="269"/>
      <c r="M99" s="269"/>
      <c r="N99" s="275"/>
      <c r="O99" s="278"/>
      <c r="P99" s="269"/>
      <c r="Q99" s="269"/>
      <c r="R99" s="269"/>
      <c r="S99" s="269"/>
      <c r="T99" s="269"/>
      <c r="U99" s="270"/>
      <c r="V99" s="282" t="s">
        <v>7</v>
      </c>
      <c r="W99" s="283"/>
      <c r="X99" s="283"/>
      <c r="Y99" s="284"/>
      <c r="Z99" s="299" t="s">
        <v>16</v>
      </c>
      <c r="AA99" s="300"/>
      <c r="AB99" s="300"/>
      <c r="AC99" s="301"/>
      <c r="AD99" s="305" t="s">
        <v>17</v>
      </c>
      <c r="AE99" s="306"/>
      <c r="AF99" s="306"/>
      <c r="AG99" s="307"/>
      <c r="AH99" s="311" t="s">
        <v>68</v>
      </c>
      <c r="AI99" s="312"/>
      <c r="AJ99" s="312"/>
      <c r="AK99" s="313"/>
      <c r="AL99" s="317" t="s">
        <v>196</v>
      </c>
      <c r="AM99" s="317"/>
      <c r="AN99" s="319" t="s">
        <v>18</v>
      </c>
      <c r="AO99" s="320"/>
      <c r="AP99" s="320"/>
      <c r="AQ99" s="320"/>
      <c r="AR99" s="321"/>
      <c r="AS99" s="322"/>
      <c r="AT99" s="134"/>
      <c r="AU99" s="134"/>
    </row>
    <row r="100" spans="2:48" ht="13.5" customHeight="1">
      <c r="B100" s="271"/>
      <c r="C100" s="272"/>
      <c r="D100" s="272"/>
      <c r="E100" s="272"/>
      <c r="F100" s="272"/>
      <c r="G100" s="272"/>
      <c r="H100" s="272"/>
      <c r="I100" s="273"/>
      <c r="J100" s="271"/>
      <c r="K100" s="272"/>
      <c r="L100" s="272"/>
      <c r="M100" s="272"/>
      <c r="N100" s="276"/>
      <c r="O100" s="279"/>
      <c r="P100" s="272"/>
      <c r="Q100" s="272"/>
      <c r="R100" s="272"/>
      <c r="S100" s="272"/>
      <c r="T100" s="272"/>
      <c r="U100" s="273"/>
      <c r="V100" s="285"/>
      <c r="W100" s="286"/>
      <c r="X100" s="286"/>
      <c r="Y100" s="287"/>
      <c r="Z100" s="302"/>
      <c r="AA100" s="303"/>
      <c r="AB100" s="303"/>
      <c r="AC100" s="304"/>
      <c r="AD100" s="308"/>
      <c r="AE100" s="309"/>
      <c r="AF100" s="309"/>
      <c r="AG100" s="310"/>
      <c r="AH100" s="314"/>
      <c r="AI100" s="315"/>
      <c r="AJ100" s="315"/>
      <c r="AK100" s="316"/>
      <c r="AL100" s="318"/>
      <c r="AM100" s="318"/>
      <c r="AN100" s="323"/>
      <c r="AO100" s="323"/>
      <c r="AP100" s="323"/>
      <c r="AQ100" s="323"/>
      <c r="AR100" s="323"/>
      <c r="AS100" s="324"/>
      <c r="AT100" s="134"/>
      <c r="AU100" s="134"/>
    </row>
    <row r="101" spans="2:48" ht="18" customHeight="1">
      <c r="B101" s="223"/>
      <c r="C101" s="224"/>
      <c r="D101" s="224"/>
      <c r="E101" s="224"/>
      <c r="F101" s="224"/>
      <c r="G101" s="224"/>
      <c r="H101" s="224"/>
      <c r="I101" s="225"/>
      <c r="J101" s="223"/>
      <c r="K101" s="224"/>
      <c r="L101" s="224"/>
      <c r="M101" s="224"/>
      <c r="N101" s="229"/>
      <c r="O101" s="127"/>
      <c r="P101" s="153" t="s">
        <v>0</v>
      </c>
      <c r="Q101" s="125"/>
      <c r="R101" s="153" t="s">
        <v>1</v>
      </c>
      <c r="S101" s="11"/>
      <c r="T101" s="231" t="s">
        <v>54</v>
      </c>
      <c r="U101" s="232"/>
      <c r="V101" s="233"/>
      <c r="W101" s="234"/>
      <c r="X101" s="234"/>
      <c r="Y101" s="6" t="s">
        <v>8</v>
      </c>
      <c r="Z101" s="3"/>
      <c r="AA101" s="194"/>
      <c r="AB101" s="194"/>
      <c r="AC101" s="6" t="s">
        <v>8</v>
      </c>
      <c r="AD101" s="3"/>
      <c r="AE101" s="194"/>
      <c r="AF101" s="194"/>
      <c r="AG101" s="195" t="s">
        <v>8</v>
      </c>
      <c r="AH101" s="219"/>
      <c r="AI101" s="220"/>
      <c r="AJ101" s="220"/>
      <c r="AK101" s="221"/>
      <c r="AL101" s="129"/>
      <c r="AM101" s="130"/>
      <c r="AN101" s="217"/>
      <c r="AO101" s="218"/>
      <c r="AP101" s="218"/>
      <c r="AQ101" s="218"/>
      <c r="AR101" s="218"/>
      <c r="AS101" s="195" t="s">
        <v>8</v>
      </c>
      <c r="AT101" s="134"/>
      <c r="AU101" s="134"/>
      <c r="AV101" s="154"/>
    </row>
    <row r="102" spans="2:48" ht="18" customHeight="1">
      <c r="B102" s="226"/>
      <c r="C102" s="227"/>
      <c r="D102" s="227"/>
      <c r="E102" s="227"/>
      <c r="F102" s="227"/>
      <c r="G102" s="227"/>
      <c r="H102" s="227"/>
      <c r="I102" s="228"/>
      <c r="J102" s="226"/>
      <c r="K102" s="227"/>
      <c r="L102" s="227"/>
      <c r="M102" s="227"/>
      <c r="N102" s="230"/>
      <c r="O102" s="128"/>
      <c r="P102" s="137" t="s">
        <v>0</v>
      </c>
      <c r="Q102" s="126"/>
      <c r="R102" s="137" t="s">
        <v>1</v>
      </c>
      <c r="S102" s="12"/>
      <c r="T102" s="254" t="s">
        <v>55</v>
      </c>
      <c r="U102" s="255"/>
      <c r="V102" s="256"/>
      <c r="W102" s="257"/>
      <c r="X102" s="257"/>
      <c r="Y102" s="258"/>
      <c r="Z102" s="259"/>
      <c r="AA102" s="260"/>
      <c r="AB102" s="260"/>
      <c r="AC102" s="260"/>
      <c r="AD102" s="259"/>
      <c r="AE102" s="260"/>
      <c r="AF102" s="260"/>
      <c r="AG102" s="261"/>
      <c r="AH102" s="211">
        <f>IF(V102="",0,V102+Z102-AD102)</f>
        <v>0</v>
      </c>
      <c r="AI102" s="211"/>
      <c r="AJ102" s="211"/>
      <c r="AK102" s="212"/>
      <c r="AL102" s="213">
        <f>IF(V102="",0,VLOOKUP($F$119,$AX:$AY,2,FALSE))</f>
        <v>0</v>
      </c>
      <c r="AM102" s="214"/>
      <c r="AN102" s="215">
        <f>IF(AH102="",0,INT(AH102*AL102))</f>
        <v>0</v>
      </c>
      <c r="AO102" s="216"/>
      <c r="AP102" s="216"/>
      <c r="AQ102" s="216"/>
      <c r="AR102" s="216"/>
      <c r="AS102" s="200"/>
      <c r="AT102" s="134"/>
      <c r="AU102" s="134"/>
      <c r="AV102" s="154"/>
    </row>
    <row r="103" spans="2:48" ht="18" customHeight="1">
      <c r="B103" s="223"/>
      <c r="C103" s="224"/>
      <c r="D103" s="224"/>
      <c r="E103" s="224"/>
      <c r="F103" s="224"/>
      <c r="G103" s="224"/>
      <c r="H103" s="224"/>
      <c r="I103" s="225"/>
      <c r="J103" s="223"/>
      <c r="K103" s="224"/>
      <c r="L103" s="224"/>
      <c r="M103" s="224"/>
      <c r="N103" s="229"/>
      <c r="O103" s="127"/>
      <c r="P103" s="153" t="s">
        <v>44</v>
      </c>
      <c r="Q103" s="125"/>
      <c r="R103" s="153" t="s">
        <v>45</v>
      </c>
      <c r="S103" s="11"/>
      <c r="T103" s="231" t="s">
        <v>46</v>
      </c>
      <c r="U103" s="232"/>
      <c r="V103" s="233"/>
      <c r="W103" s="234"/>
      <c r="X103" s="234"/>
      <c r="Y103" s="7"/>
      <c r="Z103" s="196"/>
      <c r="AA103" s="197"/>
      <c r="AB103" s="197"/>
      <c r="AC103" s="7"/>
      <c r="AD103" s="196"/>
      <c r="AE103" s="197"/>
      <c r="AF103" s="197"/>
      <c r="AG103" s="198"/>
      <c r="AH103" s="219"/>
      <c r="AI103" s="220"/>
      <c r="AJ103" s="220"/>
      <c r="AK103" s="221"/>
      <c r="AL103" s="129"/>
      <c r="AM103" s="130"/>
      <c r="AN103" s="217"/>
      <c r="AO103" s="218"/>
      <c r="AP103" s="218"/>
      <c r="AQ103" s="218"/>
      <c r="AR103" s="218"/>
      <c r="AS103" s="199"/>
      <c r="AT103" s="134"/>
      <c r="AU103" s="134"/>
      <c r="AV103" s="154"/>
    </row>
    <row r="104" spans="2:48" ht="18" customHeight="1">
      <c r="B104" s="226"/>
      <c r="C104" s="227"/>
      <c r="D104" s="227"/>
      <c r="E104" s="227"/>
      <c r="F104" s="227"/>
      <c r="G104" s="227"/>
      <c r="H104" s="227"/>
      <c r="I104" s="228"/>
      <c r="J104" s="226"/>
      <c r="K104" s="227"/>
      <c r="L104" s="227"/>
      <c r="M104" s="227"/>
      <c r="N104" s="230"/>
      <c r="O104" s="128"/>
      <c r="P104" s="160" t="s">
        <v>44</v>
      </c>
      <c r="Q104" s="126"/>
      <c r="R104" s="160" t="s">
        <v>45</v>
      </c>
      <c r="S104" s="12"/>
      <c r="T104" s="254" t="s">
        <v>47</v>
      </c>
      <c r="U104" s="255"/>
      <c r="V104" s="256"/>
      <c r="W104" s="257"/>
      <c r="X104" s="257"/>
      <c r="Y104" s="258"/>
      <c r="Z104" s="259"/>
      <c r="AA104" s="260"/>
      <c r="AB104" s="260"/>
      <c r="AC104" s="260"/>
      <c r="AD104" s="259"/>
      <c r="AE104" s="260"/>
      <c r="AF104" s="260"/>
      <c r="AG104" s="261"/>
      <c r="AH104" s="211">
        <f>IF(V104="",0,V104+Z104-AD104)</f>
        <v>0</v>
      </c>
      <c r="AI104" s="211"/>
      <c r="AJ104" s="211"/>
      <c r="AK104" s="212"/>
      <c r="AL104" s="213">
        <f>IF(V104="",0,VLOOKUP($F$119,$AX:$AY,2,FALSE))</f>
        <v>0</v>
      </c>
      <c r="AM104" s="214"/>
      <c r="AN104" s="215">
        <f>IF(AH104="",0,INT(AH104*AL104))</f>
        <v>0</v>
      </c>
      <c r="AO104" s="216"/>
      <c r="AP104" s="216"/>
      <c r="AQ104" s="216"/>
      <c r="AR104" s="216"/>
      <c r="AS104" s="200"/>
      <c r="AT104" s="134"/>
      <c r="AU104" s="134"/>
      <c r="AV104" s="154"/>
    </row>
    <row r="105" spans="2:48" ht="18" customHeight="1">
      <c r="B105" s="223"/>
      <c r="C105" s="224"/>
      <c r="D105" s="224"/>
      <c r="E105" s="224"/>
      <c r="F105" s="224"/>
      <c r="G105" s="224"/>
      <c r="H105" s="224"/>
      <c r="I105" s="225"/>
      <c r="J105" s="223"/>
      <c r="K105" s="224"/>
      <c r="L105" s="224"/>
      <c r="M105" s="224"/>
      <c r="N105" s="229"/>
      <c r="O105" s="127"/>
      <c r="P105" s="153" t="s">
        <v>44</v>
      </c>
      <c r="Q105" s="125"/>
      <c r="R105" s="153" t="s">
        <v>45</v>
      </c>
      <c r="S105" s="11"/>
      <c r="T105" s="231" t="s">
        <v>46</v>
      </c>
      <c r="U105" s="232"/>
      <c r="V105" s="233"/>
      <c r="W105" s="234"/>
      <c r="X105" s="234"/>
      <c r="Y105" s="7"/>
      <c r="Z105" s="196"/>
      <c r="AA105" s="197"/>
      <c r="AB105" s="197"/>
      <c r="AC105" s="7"/>
      <c r="AD105" s="196"/>
      <c r="AE105" s="197"/>
      <c r="AF105" s="197"/>
      <c r="AG105" s="198"/>
      <c r="AH105" s="219"/>
      <c r="AI105" s="220"/>
      <c r="AJ105" s="220"/>
      <c r="AK105" s="221"/>
      <c r="AL105" s="129"/>
      <c r="AM105" s="130"/>
      <c r="AN105" s="217"/>
      <c r="AO105" s="218"/>
      <c r="AP105" s="218"/>
      <c r="AQ105" s="218"/>
      <c r="AR105" s="218"/>
      <c r="AS105" s="199"/>
      <c r="AT105" s="134"/>
      <c r="AU105" s="134"/>
      <c r="AV105" s="154"/>
    </row>
    <row r="106" spans="2:48" ht="18" customHeight="1">
      <c r="B106" s="226"/>
      <c r="C106" s="227"/>
      <c r="D106" s="227"/>
      <c r="E106" s="227"/>
      <c r="F106" s="227"/>
      <c r="G106" s="227"/>
      <c r="H106" s="227"/>
      <c r="I106" s="228"/>
      <c r="J106" s="226"/>
      <c r="K106" s="227"/>
      <c r="L106" s="227"/>
      <c r="M106" s="227"/>
      <c r="N106" s="230"/>
      <c r="O106" s="128"/>
      <c r="P106" s="160" t="s">
        <v>44</v>
      </c>
      <c r="Q106" s="126"/>
      <c r="R106" s="160" t="s">
        <v>45</v>
      </c>
      <c r="S106" s="12"/>
      <c r="T106" s="254" t="s">
        <v>47</v>
      </c>
      <c r="U106" s="255"/>
      <c r="V106" s="256"/>
      <c r="W106" s="257"/>
      <c r="X106" s="257"/>
      <c r="Y106" s="258"/>
      <c r="Z106" s="256"/>
      <c r="AA106" s="257"/>
      <c r="AB106" s="257"/>
      <c r="AC106" s="257"/>
      <c r="AD106" s="256"/>
      <c r="AE106" s="257"/>
      <c r="AF106" s="257"/>
      <c r="AG106" s="258"/>
      <c r="AH106" s="211">
        <f>IF(V106="",0,V106+Z106-AD106)</f>
        <v>0</v>
      </c>
      <c r="AI106" s="211"/>
      <c r="AJ106" s="211"/>
      <c r="AK106" s="212"/>
      <c r="AL106" s="213">
        <f>IF(V106="",0,VLOOKUP($F$119,$AX:$AY,2,FALSE))</f>
        <v>0</v>
      </c>
      <c r="AM106" s="214"/>
      <c r="AN106" s="215">
        <f>IF(AH106="",0,INT(AH106*AL106))</f>
        <v>0</v>
      </c>
      <c r="AO106" s="216"/>
      <c r="AP106" s="216"/>
      <c r="AQ106" s="216"/>
      <c r="AR106" s="216"/>
      <c r="AS106" s="200"/>
      <c r="AT106" s="134"/>
      <c r="AU106" s="134"/>
      <c r="AV106" s="154"/>
    </row>
    <row r="107" spans="2:48" ht="18" customHeight="1">
      <c r="B107" s="223"/>
      <c r="C107" s="224"/>
      <c r="D107" s="224"/>
      <c r="E107" s="224"/>
      <c r="F107" s="224"/>
      <c r="G107" s="224"/>
      <c r="H107" s="224"/>
      <c r="I107" s="225"/>
      <c r="J107" s="223"/>
      <c r="K107" s="224"/>
      <c r="L107" s="224"/>
      <c r="M107" s="224"/>
      <c r="N107" s="229"/>
      <c r="O107" s="127"/>
      <c r="P107" s="153" t="s">
        <v>44</v>
      </c>
      <c r="Q107" s="125"/>
      <c r="R107" s="153" t="s">
        <v>45</v>
      </c>
      <c r="S107" s="11"/>
      <c r="T107" s="231" t="s">
        <v>46</v>
      </c>
      <c r="U107" s="232"/>
      <c r="V107" s="233"/>
      <c r="W107" s="234"/>
      <c r="X107" s="234"/>
      <c r="Y107" s="8"/>
      <c r="Z107" s="207"/>
      <c r="AA107" s="208"/>
      <c r="AB107" s="208"/>
      <c r="AC107" s="8"/>
      <c r="AD107" s="207"/>
      <c r="AE107" s="208"/>
      <c r="AF107" s="208"/>
      <c r="AG107" s="209"/>
      <c r="AH107" s="219"/>
      <c r="AI107" s="220"/>
      <c r="AJ107" s="220"/>
      <c r="AK107" s="221"/>
      <c r="AL107" s="129"/>
      <c r="AM107" s="130"/>
      <c r="AN107" s="217"/>
      <c r="AO107" s="218"/>
      <c r="AP107" s="218"/>
      <c r="AQ107" s="218"/>
      <c r="AR107" s="218"/>
      <c r="AS107" s="199"/>
      <c r="AT107" s="134"/>
      <c r="AU107" s="134"/>
      <c r="AV107" s="154"/>
    </row>
    <row r="108" spans="2:48" ht="18" customHeight="1">
      <c r="B108" s="226"/>
      <c r="C108" s="227"/>
      <c r="D108" s="227"/>
      <c r="E108" s="227"/>
      <c r="F108" s="227"/>
      <c r="G108" s="227"/>
      <c r="H108" s="227"/>
      <c r="I108" s="228"/>
      <c r="J108" s="226"/>
      <c r="K108" s="227"/>
      <c r="L108" s="227"/>
      <c r="M108" s="227"/>
      <c r="N108" s="230"/>
      <c r="O108" s="128"/>
      <c r="P108" s="160" t="s">
        <v>44</v>
      </c>
      <c r="Q108" s="126"/>
      <c r="R108" s="160" t="s">
        <v>45</v>
      </c>
      <c r="S108" s="12"/>
      <c r="T108" s="254" t="s">
        <v>47</v>
      </c>
      <c r="U108" s="255"/>
      <c r="V108" s="256"/>
      <c r="W108" s="257"/>
      <c r="X108" s="257"/>
      <c r="Y108" s="258"/>
      <c r="Z108" s="259"/>
      <c r="AA108" s="260"/>
      <c r="AB108" s="260"/>
      <c r="AC108" s="260"/>
      <c r="AD108" s="256"/>
      <c r="AE108" s="257"/>
      <c r="AF108" s="257"/>
      <c r="AG108" s="258"/>
      <c r="AH108" s="211">
        <f>IF(V108="",0,V108+Z108-AD108)</f>
        <v>0</v>
      </c>
      <c r="AI108" s="211"/>
      <c r="AJ108" s="211"/>
      <c r="AK108" s="212"/>
      <c r="AL108" s="213">
        <f>IF(V108="",0,VLOOKUP($F$119,$AX:$AY,2,FALSE))</f>
        <v>0</v>
      </c>
      <c r="AM108" s="214"/>
      <c r="AN108" s="215">
        <f>IF(AH108="",0,INT(AH108*AL108))</f>
        <v>0</v>
      </c>
      <c r="AO108" s="216"/>
      <c r="AP108" s="216"/>
      <c r="AQ108" s="216"/>
      <c r="AR108" s="216"/>
      <c r="AS108" s="200"/>
      <c r="AT108" s="134"/>
      <c r="AU108" s="134"/>
      <c r="AV108" s="154"/>
    </row>
    <row r="109" spans="2:48" ht="18" customHeight="1">
      <c r="B109" s="223"/>
      <c r="C109" s="224"/>
      <c r="D109" s="224"/>
      <c r="E109" s="224"/>
      <c r="F109" s="224"/>
      <c r="G109" s="224"/>
      <c r="H109" s="224"/>
      <c r="I109" s="225"/>
      <c r="J109" s="223"/>
      <c r="K109" s="224"/>
      <c r="L109" s="224"/>
      <c r="M109" s="224"/>
      <c r="N109" s="229"/>
      <c r="O109" s="127"/>
      <c r="P109" s="153" t="s">
        <v>44</v>
      </c>
      <c r="Q109" s="125"/>
      <c r="R109" s="153" t="s">
        <v>45</v>
      </c>
      <c r="S109" s="11"/>
      <c r="T109" s="231" t="s">
        <v>46</v>
      </c>
      <c r="U109" s="232"/>
      <c r="V109" s="233"/>
      <c r="W109" s="234"/>
      <c r="X109" s="234"/>
      <c r="Y109" s="7"/>
      <c r="Z109" s="196"/>
      <c r="AA109" s="197"/>
      <c r="AB109" s="197"/>
      <c r="AC109" s="7"/>
      <c r="AD109" s="196"/>
      <c r="AE109" s="197"/>
      <c r="AF109" s="197"/>
      <c r="AG109" s="198"/>
      <c r="AH109" s="219"/>
      <c r="AI109" s="220"/>
      <c r="AJ109" s="220"/>
      <c r="AK109" s="221"/>
      <c r="AL109" s="129"/>
      <c r="AM109" s="130"/>
      <c r="AN109" s="217"/>
      <c r="AO109" s="218"/>
      <c r="AP109" s="218"/>
      <c r="AQ109" s="218"/>
      <c r="AR109" s="218"/>
      <c r="AS109" s="199"/>
      <c r="AT109" s="134"/>
      <c r="AU109" s="134"/>
      <c r="AV109" s="154"/>
    </row>
    <row r="110" spans="2:48" ht="18" customHeight="1">
      <c r="B110" s="226"/>
      <c r="C110" s="227"/>
      <c r="D110" s="227"/>
      <c r="E110" s="227"/>
      <c r="F110" s="227"/>
      <c r="G110" s="227"/>
      <c r="H110" s="227"/>
      <c r="I110" s="228"/>
      <c r="J110" s="226"/>
      <c r="K110" s="227"/>
      <c r="L110" s="227"/>
      <c r="M110" s="227"/>
      <c r="N110" s="230"/>
      <c r="O110" s="128"/>
      <c r="P110" s="160" t="s">
        <v>44</v>
      </c>
      <c r="Q110" s="126"/>
      <c r="R110" s="160" t="s">
        <v>45</v>
      </c>
      <c r="S110" s="12"/>
      <c r="T110" s="254" t="s">
        <v>47</v>
      </c>
      <c r="U110" s="255"/>
      <c r="V110" s="256"/>
      <c r="W110" s="257"/>
      <c r="X110" s="257"/>
      <c r="Y110" s="258"/>
      <c r="Z110" s="256"/>
      <c r="AA110" s="257"/>
      <c r="AB110" s="257"/>
      <c r="AC110" s="257"/>
      <c r="AD110" s="259"/>
      <c r="AE110" s="260"/>
      <c r="AF110" s="260"/>
      <c r="AG110" s="261"/>
      <c r="AH110" s="211">
        <f>IF(V110="",0,V110+Z110-AD110)</f>
        <v>0</v>
      </c>
      <c r="AI110" s="211"/>
      <c r="AJ110" s="211"/>
      <c r="AK110" s="212"/>
      <c r="AL110" s="213">
        <f>IF(V110="",0,VLOOKUP($F$119,$AX:$AY,2,FALSE))</f>
        <v>0</v>
      </c>
      <c r="AM110" s="214"/>
      <c r="AN110" s="215">
        <f>IF(AH110="",0,INT(AH110*AL110))</f>
        <v>0</v>
      </c>
      <c r="AO110" s="216"/>
      <c r="AP110" s="216"/>
      <c r="AQ110" s="216"/>
      <c r="AR110" s="216"/>
      <c r="AS110" s="200"/>
      <c r="AT110" s="134"/>
      <c r="AU110" s="134"/>
      <c r="AV110" s="154"/>
    </row>
    <row r="111" spans="2:48" ht="18" customHeight="1">
      <c r="B111" s="223"/>
      <c r="C111" s="224"/>
      <c r="D111" s="224"/>
      <c r="E111" s="224"/>
      <c r="F111" s="224"/>
      <c r="G111" s="224"/>
      <c r="H111" s="224"/>
      <c r="I111" s="225"/>
      <c r="J111" s="223"/>
      <c r="K111" s="224"/>
      <c r="L111" s="224"/>
      <c r="M111" s="224"/>
      <c r="N111" s="229"/>
      <c r="O111" s="127"/>
      <c r="P111" s="153" t="s">
        <v>44</v>
      </c>
      <c r="Q111" s="125"/>
      <c r="R111" s="153" t="s">
        <v>45</v>
      </c>
      <c r="S111" s="11"/>
      <c r="T111" s="231" t="s">
        <v>46</v>
      </c>
      <c r="U111" s="232"/>
      <c r="V111" s="233"/>
      <c r="W111" s="234"/>
      <c r="X111" s="234"/>
      <c r="Y111" s="7"/>
      <c r="Z111" s="196"/>
      <c r="AA111" s="197"/>
      <c r="AB111" s="197"/>
      <c r="AC111" s="7"/>
      <c r="AD111" s="196"/>
      <c r="AE111" s="197"/>
      <c r="AF111" s="197"/>
      <c r="AG111" s="198"/>
      <c r="AH111" s="219"/>
      <c r="AI111" s="220"/>
      <c r="AJ111" s="220"/>
      <c r="AK111" s="221"/>
      <c r="AL111" s="129"/>
      <c r="AM111" s="130"/>
      <c r="AN111" s="217"/>
      <c r="AO111" s="218"/>
      <c r="AP111" s="218"/>
      <c r="AQ111" s="218"/>
      <c r="AR111" s="218"/>
      <c r="AS111" s="199"/>
      <c r="AT111" s="134"/>
      <c r="AU111" s="134"/>
      <c r="AV111" s="154"/>
    </row>
    <row r="112" spans="2:48" ht="18" customHeight="1">
      <c r="B112" s="226"/>
      <c r="C112" s="227"/>
      <c r="D112" s="227"/>
      <c r="E112" s="227"/>
      <c r="F112" s="227"/>
      <c r="G112" s="227"/>
      <c r="H112" s="227"/>
      <c r="I112" s="228"/>
      <c r="J112" s="226"/>
      <c r="K112" s="227"/>
      <c r="L112" s="227"/>
      <c r="M112" s="227"/>
      <c r="N112" s="230"/>
      <c r="O112" s="128"/>
      <c r="P112" s="160" t="s">
        <v>44</v>
      </c>
      <c r="Q112" s="126"/>
      <c r="R112" s="160" t="s">
        <v>45</v>
      </c>
      <c r="S112" s="12"/>
      <c r="T112" s="254" t="s">
        <v>47</v>
      </c>
      <c r="U112" s="255"/>
      <c r="V112" s="256"/>
      <c r="W112" s="257"/>
      <c r="X112" s="257"/>
      <c r="Y112" s="258"/>
      <c r="Z112" s="256"/>
      <c r="AA112" s="257"/>
      <c r="AB112" s="257"/>
      <c r="AC112" s="257"/>
      <c r="AD112" s="259"/>
      <c r="AE112" s="260"/>
      <c r="AF112" s="260"/>
      <c r="AG112" s="261"/>
      <c r="AH112" s="211">
        <f>IF(V112="",0,V112+Z112-AD112)</f>
        <v>0</v>
      </c>
      <c r="AI112" s="211"/>
      <c r="AJ112" s="211"/>
      <c r="AK112" s="212"/>
      <c r="AL112" s="213">
        <f>IF(V112="",0,VLOOKUP($F$119,$AX:$AY,2,FALSE))</f>
        <v>0</v>
      </c>
      <c r="AM112" s="214"/>
      <c r="AN112" s="215">
        <f>IF(AH112="",0,INT(AH112*AL112))</f>
        <v>0</v>
      </c>
      <c r="AO112" s="216"/>
      <c r="AP112" s="216"/>
      <c r="AQ112" s="216"/>
      <c r="AR112" s="216"/>
      <c r="AS112" s="200"/>
      <c r="AT112" s="134"/>
      <c r="AU112" s="134"/>
      <c r="AV112" s="154"/>
    </row>
    <row r="113" spans="2:48" ht="18" customHeight="1">
      <c r="B113" s="223"/>
      <c r="C113" s="224"/>
      <c r="D113" s="224"/>
      <c r="E113" s="224"/>
      <c r="F113" s="224"/>
      <c r="G113" s="224"/>
      <c r="H113" s="224"/>
      <c r="I113" s="225"/>
      <c r="J113" s="223"/>
      <c r="K113" s="224"/>
      <c r="L113" s="224"/>
      <c r="M113" s="224"/>
      <c r="N113" s="229"/>
      <c r="O113" s="127"/>
      <c r="P113" s="153" t="s">
        <v>44</v>
      </c>
      <c r="Q113" s="125"/>
      <c r="R113" s="153" t="s">
        <v>45</v>
      </c>
      <c r="S113" s="11"/>
      <c r="T113" s="231" t="s">
        <v>46</v>
      </c>
      <c r="U113" s="232"/>
      <c r="V113" s="233"/>
      <c r="W113" s="234"/>
      <c r="X113" s="234"/>
      <c r="Y113" s="7"/>
      <c r="Z113" s="196"/>
      <c r="AA113" s="197"/>
      <c r="AB113" s="197"/>
      <c r="AC113" s="7"/>
      <c r="AD113" s="196"/>
      <c r="AE113" s="197"/>
      <c r="AF113" s="197"/>
      <c r="AG113" s="198"/>
      <c r="AH113" s="219"/>
      <c r="AI113" s="220"/>
      <c r="AJ113" s="220"/>
      <c r="AK113" s="221"/>
      <c r="AL113" s="129"/>
      <c r="AM113" s="130"/>
      <c r="AN113" s="217"/>
      <c r="AO113" s="218"/>
      <c r="AP113" s="218"/>
      <c r="AQ113" s="218"/>
      <c r="AR113" s="218"/>
      <c r="AS113" s="199"/>
      <c r="AT113" s="134"/>
      <c r="AU113" s="134"/>
      <c r="AV113" s="154"/>
    </row>
    <row r="114" spans="2:48" ht="18" customHeight="1">
      <c r="B114" s="226"/>
      <c r="C114" s="227"/>
      <c r="D114" s="227"/>
      <c r="E114" s="227"/>
      <c r="F114" s="227"/>
      <c r="G114" s="227"/>
      <c r="H114" s="227"/>
      <c r="I114" s="228"/>
      <c r="J114" s="226"/>
      <c r="K114" s="227"/>
      <c r="L114" s="227"/>
      <c r="M114" s="227"/>
      <c r="N114" s="230"/>
      <c r="O114" s="128"/>
      <c r="P114" s="160" t="s">
        <v>44</v>
      </c>
      <c r="Q114" s="126"/>
      <c r="R114" s="160" t="s">
        <v>45</v>
      </c>
      <c r="S114" s="12"/>
      <c r="T114" s="254" t="s">
        <v>47</v>
      </c>
      <c r="U114" s="255"/>
      <c r="V114" s="256"/>
      <c r="W114" s="257"/>
      <c r="X114" s="257"/>
      <c r="Y114" s="258"/>
      <c r="Z114" s="256"/>
      <c r="AA114" s="257"/>
      <c r="AB114" s="257"/>
      <c r="AC114" s="257"/>
      <c r="AD114" s="259"/>
      <c r="AE114" s="260"/>
      <c r="AF114" s="260"/>
      <c r="AG114" s="261"/>
      <c r="AH114" s="211">
        <f>IF(V114="",0,V114+Z114-AD114)</f>
        <v>0</v>
      </c>
      <c r="AI114" s="211"/>
      <c r="AJ114" s="211"/>
      <c r="AK114" s="212"/>
      <c r="AL114" s="213">
        <f>IF(V114="",0,VLOOKUP($F$119,$AX:$AY,2,FALSE))</f>
        <v>0</v>
      </c>
      <c r="AM114" s="214"/>
      <c r="AN114" s="215">
        <f>IF(AH114="",0,INT(AH114*AL114))</f>
        <v>0</v>
      </c>
      <c r="AO114" s="216"/>
      <c r="AP114" s="216"/>
      <c r="AQ114" s="216"/>
      <c r="AR114" s="216"/>
      <c r="AS114" s="200"/>
      <c r="AT114" s="134"/>
      <c r="AU114" s="134"/>
      <c r="AV114" s="154"/>
    </row>
    <row r="115" spans="2:48" ht="18" customHeight="1">
      <c r="B115" s="223"/>
      <c r="C115" s="224"/>
      <c r="D115" s="224"/>
      <c r="E115" s="224"/>
      <c r="F115" s="224"/>
      <c r="G115" s="224"/>
      <c r="H115" s="224"/>
      <c r="I115" s="225"/>
      <c r="J115" s="223"/>
      <c r="K115" s="224"/>
      <c r="L115" s="224"/>
      <c r="M115" s="224"/>
      <c r="N115" s="229"/>
      <c r="O115" s="127"/>
      <c r="P115" s="153" t="s">
        <v>44</v>
      </c>
      <c r="Q115" s="125"/>
      <c r="R115" s="153" t="s">
        <v>45</v>
      </c>
      <c r="S115" s="11"/>
      <c r="T115" s="231" t="s">
        <v>46</v>
      </c>
      <c r="U115" s="232"/>
      <c r="V115" s="233"/>
      <c r="W115" s="234"/>
      <c r="X115" s="234"/>
      <c r="Y115" s="7"/>
      <c r="Z115" s="196"/>
      <c r="AA115" s="197"/>
      <c r="AB115" s="197"/>
      <c r="AC115" s="7"/>
      <c r="AD115" s="196"/>
      <c r="AE115" s="197"/>
      <c r="AF115" s="197"/>
      <c r="AG115" s="198"/>
      <c r="AH115" s="219"/>
      <c r="AI115" s="220"/>
      <c r="AJ115" s="220"/>
      <c r="AK115" s="221"/>
      <c r="AL115" s="129"/>
      <c r="AM115" s="130"/>
      <c r="AN115" s="217"/>
      <c r="AO115" s="218"/>
      <c r="AP115" s="218"/>
      <c r="AQ115" s="218"/>
      <c r="AR115" s="218"/>
      <c r="AS115" s="199"/>
      <c r="AT115" s="134"/>
      <c r="AU115" s="134"/>
      <c r="AV115" s="154"/>
    </row>
    <row r="116" spans="2:48" ht="18" customHeight="1">
      <c r="B116" s="226"/>
      <c r="C116" s="227"/>
      <c r="D116" s="227"/>
      <c r="E116" s="227"/>
      <c r="F116" s="227"/>
      <c r="G116" s="227"/>
      <c r="H116" s="227"/>
      <c r="I116" s="228"/>
      <c r="J116" s="226"/>
      <c r="K116" s="227"/>
      <c r="L116" s="227"/>
      <c r="M116" s="227"/>
      <c r="N116" s="230"/>
      <c r="O116" s="128"/>
      <c r="P116" s="160" t="s">
        <v>44</v>
      </c>
      <c r="Q116" s="126"/>
      <c r="R116" s="160" t="s">
        <v>45</v>
      </c>
      <c r="S116" s="12"/>
      <c r="T116" s="254" t="s">
        <v>47</v>
      </c>
      <c r="U116" s="255"/>
      <c r="V116" s="256"/>
      <c r="W116" s="257"/>
      <c r="X116" s="257"/>
      <c r="Y116" s="258"/>
      <c r="Z116" s="256"/>
      <c r="AA116" s="257"/>
      <c r="AB116" s="257"/>
      <c r="AC116" s="257"/>
      <c r="AD116" s="259"/>
      <c r="AE116" s="260"/>
      <c r="AF116" s="260"/>
      <c r="AG116" s="261"/>
      <c r="AH116" s="211">
        <f>IF(V116="",0,V116+Z116-AD116)</f>
        <v>0</v>
      </c>
      <c r="AI116" s="211"/>
      <c r="AJ116" s="211"/>
      <c r="AK116" s="212"/>
      <c r="AL116" s="213">
        <f>IF(V116="",0,VLOOKUP($F$119,$AX:$AY,2,FALSE))</f>
        <v>0</v>
      </c>
      <c r="AM116" s="214"/>
      <c r="AN116" s="215">
        <f>IF(AH116="",0,INT(AH116*AL116))</f>
        <v>0</v>
      </c>
      <c r="AO116" s="216"/>
      <c r="AP116" s="216"/>
      <c r="AQ116" s="216"/>
      <c r="AR116" s="216"/>
      <c r="AS116" s="200"/>
      <c r="AT116" s="134"/>
      <c r="AU116" s="134"/>
      <c r="AV116" s="154"/>
    </row>
    <row r="117" spans="2:48" ht="18" customHeight="1">
      <c r="B117" s="223"/>
      <c r="C117" s="224"/>
      <c r="D117" s="224"/>
      <c r="E117" s="224"/>
      <c r="F117" s="224"/>
      <c r="G117" s="224"/>
      <c r="H117" s="224"/>
      <c r="I117" s="225"/>
      <c r="J117" s="223"/>
      <c r="K117" s="224"/>
      <c r="L117" s="224"/>
      <c r="M117" s="224"/>
      <c r="N117" s="229"/>
      <c r="O117" s="127"/>
      <c r="P117" s="153" t="s">
        <v>44</v>
      </c>
      <c r="Q117" s="125"/>
      <c r="R117" s="153" t="s">
        <v>45</v>
      </c>
      <c r="S117" s="11"/>
      <c r="T117" s="231" t="s">
        <v>46</v>
      </c>
      <c r="U117" s="232"/>
      <c r="V117" s="233"/>
      <c r="W117" s="234"/>
      <c r="X117" s="234"/>
      <c r="Y117" s="7"/>
      <c r="Z117" s="196"/>
      <c r="AA117" s="197"/>
      <c r="AB117" s="197"/>
      <c r="AC117" s="7"/>
      <c r="AD117" s="196"/>
      <c r="AE117" s="197"/>
      <c r="AF117" s="197"/>
      <c r="AG117" s="198"/>
      <c r="AH117" s="219"/>
      <c r="AI117" s="220"/>
      <c r="AJ117" s="220"/>
      <c r="AK117" s="221"/>
      <c r="AL117" s="129"/>
      <c r="AM117" s="130"/>
      <c r="AN117" s="217"/>
      <c r="AO117" s="218"/>
      <c r="AP117" s="218"/>
      <c r="AQ117" s="218"/>
      <c r="AR117" s="218"/>
      <c r="AS117" s="199"/>
      <c r="AT117" s="134"/>
      <c r="AU117" s="134"/>
      <c r="AV117" s="154"/>
    </row>
    <row r="118" spans="2:48" ht="18" customHeight="1">
      <c r="B118" s="226"/>
      <c r="C118" s="227"/>
      <c r="D118" s="227"/>
      <c r="E118" s="227"/>
      <c r="F118" s="227"/>
      <c r="G118" s="227"/>
      <c r="H118" s="227"/>
      <c r="I118" s="228"/>
      <c r="J118" s="226"/>
      <c r="K118" s="227"/>
      <c r="L118" s="227"/>
      <c r="M118" s="227"/>
      <c r="N118" s="230"/>
      <c r="O118" s="128"/>
      <c r="P118" s="192" t="s">
        <v>44</v>
      </c>
      <c r="Q118" s="126"/>
      <c r="R118" s="160" t="s">
        <v>45</v>
      </c>
      <c r="S118" s="12"/>
      <c r="T118" s="254" t="s">
        <v>47</v>
      </c>
      <c r="U118" s="255"/>
      <c r="V118" s="256"/>
      <c r="W118" s="257"/>
      <c r="X118" s="257"/>
      <c r="Y118" s="258"/>
      <c r="Z118" s="256"/>
      <c r="AA118" s="257"/>
      <c r="AB118" s="257"/>
      <c r="AC118" s="257"/>
      <c r="AD118" s="259"/>
      <c r="AE118" s="260"/>
      <c r="AF118" s="260"/>
      <c r="AG118" s="261"/>
      <c r="AH118" s="211">
        <f>IF(V118="",0,V118+Z118-AD118)</f>
        <v>0</v>
      </c>
      <c r="AI118" s="211"/>
      <c r="AJ118" s="211"/>
      <c r="AK118" s="212"/>
      <c r="AL118" s="213">
        <f>IF(V118="",0,VLOOKUP($F$119,$AX:$AY,2,FALSE))</f>
        <v>0</v>
      </c>
      <c r="AM118" s="214"/>
      <c r="AN118" s="215">
        <f>IF(AH118="",0,INT(AH118*AL118))</f>
        <v>0</v>
      </c>
      <c r="AO118" s="216"/>
      <c r="AP118" s="216"/>
      <c r="AQ118" s="216"/>
      <c r="AR118" s="216"/>
      <c r="AS118" s="200"/>
      <c r="AT118" s="134"/>
      <c r="AU118" s="134"/>
      <c r="AV118" s="154"/>
    </row>
    <row r="119" spans="2:48" ht="18" customHeight="1">
      <c r="B119" s="235" t="s">
        <v>67</v>
      </c>
      <c r="C119" s="236"/>
      <c r="D119" s="236"/>
      <c r="E119" s="237"/>
      <c r="F119" s="244"/>
      <c r="G119" s="245"/>
      <c r="H119" s="245"/>
      <c r="I119" s="245"/>
      <c r="J119" s="245"/>
      <c r="K119" s="245"/>
      <c r="L119" s="245"/>
      <c r="M119" s="245"/>
      <c r="N119" s="246"/>
      <c r="O119" s="235" t="s">
        <v>48</v>
      </c>
      <c r="P119" s="236"/>
      <c r="Q119" s="236"/>
      <c r="R119" s="236"/>
      <c r="S119" s="236"/>
      <c r="T119" s="236"/>
      <c r="U119" s="237"/>
      <c r="V119" s="217"/>
      <c r="W119" s="218"/>
      <c r="X119" s="218"/>
      <c r="Y119" s="253"/>
      <c r="Z119" s="196"/>
      <c r="AA119" s="197"/>
      <c r="AB119" s="197"/>
      <c r="AC119" s="7"/>
      <c r="AD119" s="196"/>
      <c r="AE119" s="197"/>
      <c r="AF119" s="197"/>
      <c r="AG119" s="7"/>
      <c r="AH119" s="219"/>
      <c r="AI119" s="220"/>
      <c r="AJ119" s="220"/>
      <c r="AK119" s="221"/>
      <c r="AL119" s="4"/>
      <c r="AM119" s="5"/>
      <c r="AN119" s="219"/>
      <c r="AO119" s="220"/>
      <c r="AP119" s="220"/>
      <c r="AQ119" s="220"/>
      <c r="AR119" s="220"/>
      <c r="AS119" s="199"/>
      <c r="AT119" s="134"/>
      <c r="AU119" s="134"/>
    </row>
    <row r="120" spans="2:48" ht="18" customHeight="1">
      <c r="B120" s="238"/>
      <c r="C120" s="239"/>
      <c r="D120" s="239"/>
      <c r="E120" s="240"/>
      <c r="F120" s="247"/>
      <c r="G120" s="248"/>
      <c r="H120" s="248"/>
      <c r="I120" s="248"/>
      <c r="J120" s="248"/>
      <c r="K120" s="248"/>
      <c r="L120" s="248"/>
      <c r="M120" s="248"/>
      <c r="N120" s="249"/>
      <c r="O120" s="238"/>
      <c r="P120" s="239"/>
      <c r="Q120" s="239"/>
      <c r="R120" s="239"/>
      <c r="S120" s="239"/>
      <c r="T120" s="239"/>
      <c r="U120" s="240"/>
      <c r="V120" s="210">
        <f>SUM(V102:Y118)</f>
        <v>0</v>
      </c>
      <c r="W120" s="211"/>
      <c r="X120" s="211"/>
      <c r="Y120" s="212"/>
      <c r="Z120" s="210">
        <f t="shared" ref="Z120" si="5">SUM(Z102:AC118)</f>
        <v>0</v>
      </c>
      <c r="AA120" s="211"/>
      <c r="AB120" s="211"/>
      <c r="AC120" s="212"/>
      <c r="AD120" s="210">
        <f t="shared" ref="AD120" si="6">SUM(AD102:AG118)</f>
        <v>0</v>
      </c>
      <c r="AE120" s="211"/>
      <c r="AF120" s="211"/>
      <c r="AG120" s="212"/>
      <c r="AH120" s="210">
        <f t="shared" ref="AH120" si="7">SUM(AH102:AK118)</f>
        <v>0</v>
      </c>
      <c r="AI120" s="211"/>
      <c r="AJ120" s="211"/>
      <c r="AK120" s="212"/>
      <c r="AL120" s="98"/>
      <c r="AM120" s="99"/>
      <c r="AN120" s="210">
        <f>SUM(AN102:AR118)</f>
        <v>0</v>
      </c>
      <c r="AO120" s="211"/>
      <c r="AP120" s="211"/>
      <c r="AQ120" s="211"/>
      <c r="AR120" s="211"/>
      <c r="AS120" s="206"/>
      <c r="AT120" s="134"/>
      <c r="AU120" s="134"/>
    </row>
    <row r="121" spans="2:48" ht="18" customHeight="1">
      <c r="B121" s="241"/>
      <c r="C121" s="242"/>
      <c r="D121" s="242"/>
      <c r="E121" s="243"/>
      <c r="F121" s="250"/>
      <c r="G121" s="251"/>
      <c r="H121" s="251"/>
      <c r="I121" s="251"/>
      <c r="J121" s="251"/>
      <c r="K121" s="251"/>
      <c r="L121" s="251"/>
      <c r="M121" s="251"/>
      <c r="N121" s="252"/>
      <c r="O121" s="241"/>
      <c r="P121" s="242"/>
      <c r="Q121" s="242"/>
      <c r="R121" s="242"/>
      <c r="S121" s="242"/>
      <c r="T121" s="242"/>
      <c r="U121" s="243"/>
      <c r="V121" s="215"/>
      <c r="W121" s="216"/>
      <c r="X121" s="216"/>
      <c r="Y121" s="347"/>
      <c r="Z121" s="215"/>
      <c r="AA121" s="216"/>
      <c r="AB121" s="216"/>
      <c r="AC121" s="216"/>
      <c r="AD121" s="215"/>
      <c r="AE121" s="216"/>
      <c r="AF121" s="216"/>
      <c r="AG121" s="216"/>
      <c r="AH121" s="215"/>
      <c r="AI121" s="216"/>
      <c r="AJ121" s="216"/>
      <c r="AK121" s="347"/>
      <c r="AL121" s="96"/>
      <c r="AM121" s="97"/>
      <c r="AN121" s="215"/>
      <c r="AO121" s="216"/>
      <c r="AP121" s="216"/>
      <c r="AQ121" s="216"/>
      <c r="AR121" s="216"/>
      <c r="AS121" s="200"/>
      <c r="AT121" s="134"/>
      <c r="AU121" s="169"/>
    </row>
    <row r="122" spans="2:48" ht="18" customHeight="1">
      <c r="AD122" s="131" t="str">
        <f>IF(AND($F119="",$V119+$V120&gt;0),"事業の種類を選択してください。","")</f>
        <v/>
      </c>
      <c r="AN122" s="222">
        <f>IF(AN119=0,0,AN119+IF(AN121=0,AN120,AN121))</f>
        <v>0</v>
      </c>
      <c r="AO122" s="222"/>
      <c r="AP122" s="222"/>
      <c r="AQ122" s="222"/>
      <c r="AR122" s="222"/>
      <c r="AS122" s="134"/>
      <c r="AT122" s="134"/>
      <c r="AU122" s="134"/>
    </row>
    <row r="123" spans="2:48" ht="31.5" customHeight="1">
      <c r="AN123" s="193"/>
      <c r="AO123" s="193"/>
      <c r="AP123" s="193"/>
      <c r="AQ123" s="193"/>
      <c r="AR123" s="193"/>
      <c r="AS123" s="134"/>
      <c r="AT123" s="134"/>
      <c r="AU123" s="134"/>
    </row>
    <row r="124" spans="2:48" ht="7.5" customHeight="1">
      <c r="X124" s="133"/>
      <c r="Y124" s="133"/>
      <c r="Z124" s="134"/>
      <c r="AA124" s="134"/>
      <c r="AB124" s="134"/>
      <c r="AC124" s="134"/>
      <c r="AD124" s="134"/>
      <c r="AE124" s="134"/>
      <c r="AF124" s="134"/>
      <c r="AG124" s="134"/>
      <c r="AH124" s="134"/>
      <c r="AI124" s="134"/>
      <c r="AJ124" s="134"/>
      <c r="AK124" s="134"/>
      <c r="AL124" s="134"/>
      <c r="AM124" s="134"/>
      <c r="AN124" s="134"/>
      <c r="AO124" s="134"/>
      <c r="AP124" s="134"/>
      <c r="AQ124" s="134"/>
      <c r="AR124" s="134"/>
      <c r="AS124" s="134"/>
    </row>
    <row r="125" spans="2:48" ht="10.5" customHeight="1">
      <c r="X125" s="133"/>
      <c r="Y125" s="133"/>
      <c r="Z125" s="134"/>
      <c r="AA125" s="134"/>
      <c r="AB125" s="134"/>
      <c r="AC125" s="134"/>
      <c r="AD125" s="134"/>
      <c r="AE125" s="134"/>
      <c r="AF125" s="134"/>
      <c r="AG125" s="134"/>
      <c r="AH125" s="134"/>
      <c r="AI125" s="134"/>
      <c r="AJ125" s="134"/>
      <c r="AK125" s="134"/>
      <c r="AL125" s="134"/>
      <c r="AM125" s="134"/>
      <c r="AN125" s="134"/>
      <c r="AO125" s="134"/>
      <c r="AP125" s="134"/>
      <c r="AQ125" s="134"/>
      <c r="AR125" s="134"/>
      <c r="AS125" s="134"/>
    </row>
    <row r="126" spans="2:48" ht="5.25" customHeight="1">
      <c r="X126" s="133"/>
      <c r="Y126" s="133"/>
      <c r="Z126" s="134"/>
      <c r="AA126" s="134"/>
      <c r="AB126" s="134"/>
      <c r="AC126" s="134"/>
      <c r="AD126" s="134"/>
      <c r="AE126" s="134"/>
      <c r="AF126" s="134"/>
      <c r="AG126" s="134"/>
      <c r="AH126" s="134"/>
      <c r="AI126" s="134"/>
      <c r="AJ126" s="134"/>
      <c r="AK126" s="134"/>
      <c r="AL126" s="134"/>
      <c r="AM126" s="134"/>
      <c r="AN126" s="134"/>
      <c r="AO126" s="134"/>
      <c r="AP126" s="134"/>
      <c r="AQ126" s="134"/>
      <c r="AR126" s="134"/>
      <c r="AS126" s="134"/>
    </row>
    <row r="127" spans="2:48" ht="5.25" customHeight="1">
      <c r="X127" s="133"/>
      <c r="Y127" s="133"/>
      <c r="Z127" s="134"/>
      <c r="AA127" s="134"/>
      <c r="AB127" s="134"/>
      <c r="AC127" s="134"/>
      <c r="AD127" s="134"/>
      <c r="AE127" s="134"/>
      <c r="AF127" s="134"/>
      <c r="AG127" s="134"/>
      <c r="AH127" s="134"/>
      <c r="AI127" s="134"/>
      <c r="AJ127" s="134"/>
      <c r="AK127" s="134"/>
      <c r="AL127" s="134"/>
      <c r="AM127" s="134"/>
      <c r="AN127" s="134"/>
      <c r="AO127" s="134"/>
      <c r="AP127" s="134"/>
      <c r="AQ127" s="134"/>
      <c r="AR127" s="134"/>
      <c r="AS127" s="134"/>
    </row>
    <row r="128" spans="2:48" ht="5.25" customHeight="1">
      <c r="X128" s="133"/>
      <c r="Y128" s="133"/>
      <c r="Z128" s="134"/>
      <c r="AA128" s="134"/>
      <c r="AB128" s="134"/>
      <c r="AC128" s="134"/>
      <c r="AD128" s="134"/>
      <c r="AE128" s="134"/>
      <c r="AF128" s="134"/>
      <c r="AG128" s="134"/>
      <c r="AH128" s="134"/>
      <c r="AI128" s="134"/>
      <c r="AJ128" s="134"/>
      <c r="AK128" s="134"/>
      <c r="AL128" s="134"/>
      <c r="AM128" s="134"/>
      <c r="AN128" s="134"/>
      <c r="AO128" s="134"/>
      <c r="AP128" s="134"/>
      <c r="AQ128" s="134"/>
      <c r="AR128" s="134"/>
      <c r="AS128" s="134"/>
    </row>
    <row r="129" spans="2:48" ht="5.25" customHeight="1">
      <c r="X129" s="133"/>
      <c r="Y129" s="133"/>
      <c r="Z129" s="134"/>
      <c r="AA129" s="134"/>
      <c r="AB129" s="134"/>
      <c r="AC129" s="134"/>
      <c r="AD129" s="134"/>
      <c r="AE129" s="134"/>
      <c r="AF129" s="134"/>
      <c r="AG129" s="134"/>
      <c r="AH129" s="134"/>
      <c r="AI129" s="134"/>
      <c r="AJ129" s="134"/>
      <c r="AK129" s="134"/>
      <c r="AL129" s="134"/>
      <c r="AM129" s="134"/>
      <c r="AN129" s="134"/>
      <c r="AO129" s="134"/>
      <c r="AP129" s="134"/>
      <c r="AQ129" s="134"/>
      <c r="AR129" s="134"/>
      <c r="AS129" s="134"/>
    </row>
    <row r="130" spans="2:48" ht="17.25" customHeight="1">
      <c r="B130" s="139" t="s">
        <v>49</v>
      </c>
      <c r="L130" s="134"/>
      <c r="M130" s="134"/>
      <c r="N130" s="134"/>
      <c r="O130" s="134"/>
      <c r="P130" s="134"/>
      <c r="Q130" s="134"/>
      <c r="R130" s="134"/>
      <c r="S130" s="175"/>
      <c r="T130" s="175"/>
      <c r="U130" s="175"/>
      <c r="V130" s="175"/>
      <c r="W130" s="175"/>
      <c r="X130" s="134"/>
      <c r="Y130" s="134"/>
      <c r="Z130" s="134"/>
      <c r="AA130" s="134"/>
      <c r="AB130" s="134"/>
      <c r="AC130" s="134"/>
      <c r="AL130" s="189"/>
    </row>
    <row r="131" spans="2:48" ht="12.75" customHeight="1">
      <c r="L131" s="134"/>
      <c r="M131" s="190"/>
      <c r="N131" s="190"/>
      <c r="O131" s="190"/>
      <c r="P131" s="190"/>
      <c r="Q131" s="190"/>
      <c r="R131" s="190"/>
      <c r="S131" s="190"/>
      <c r="T131" s="191"/>
      <c r="U131" s="191"/>
      <c r="V131" s="191"/>
      <c r="W131" s="191"/>
      <c r="X131" s="191"/>
      <c r="Y131" s="191"/>
      <c r="Z131" s="191"/>
      <c r="AA131" s="190"/>
      <c r="AB131" s="190"/>
      <c r="AC131" s="190"/>
      <c r="AL131" s="189"/>
      <c r="AM131" s="444"/>
      <c r="AN131" s="445"/>
      <c r="AO131" s="445"/>
      <c r="AP131" s="446"/>
    </row>
    <row r="132" spans="2:48" ht="12.75" customHeight="1">
      <c r="L132" s="134"/>
      <c r="M132" s="190"/>
      <c r="N132" s="190"/>
      <c r="O132" s="190"/>
      <c r="P132" s="190"/>
      <c r="Q132" s="190"/>
      <c r="R132" s="190"/>
      <c r="S132" s="190"/>
      <c r="T132" s="191"/>
      <c r="U132" s="191"/>
      <c r="V132" s="191"/>
      <c r="W132" s="191"/>
      <c r="X132" s="191"/>
      <c r="Y132" s="191"/>
      <c r="Z132" s="191"/>
      <c r="AA132" s="190"/>
      <c r="AB132" s="190"/>
      <c r="AC132" s="190"/>
      <c r="AL132" s="189"/>
      <c r="AM132" s="447"/>
      <c r="AN132" s="448"/>
      <c r="AO132" s="448"/>
      <c r="AP132" s="449"/>
    </row>
    <row r="133" spans="2:48" ht="12.75" customHeight="1">
      <c r="L133" s="134"/>
      <c r="M133" s="190"/>
      <c r="N133" s="190"/>
      <c r="O133" s="190"/>
      <c r="P133" s="190"/>
      <c r="Q133" s="190"/>
      <c r="R133" s="190"/>
      <c r="S133" s="190"/>
      <c r="T133" s="190"/>
      <c r="U133" s="190"/>
      <c r="V133" s="190"/>
      <c r="W133" s="190"/>
      <c r="X133" s="190"/>
      <c r="Y133" s="190"/>
      <c r="Z133" s="190"/>
      <c r="AA133" s="190"/>
      <c r="AB133" s="190"/>
      <c r="AC133" s="190"/>
      <c r="AL133" s="189"/>
      <c r="AM133" s="144"/>
      <c r="AN133" s="144"/>
      <c r="AO133" s="134"/>
      <c r="AP133" s="134"/>
    </row>
    <row r="134" spans="2:48" ht="6" customHeight="1">
      <c r="L134" s="134"/>
      <c r="M134" s="190"/>
      <c r="N134" s="190"/>
      <c r="O134" s="190"/>
      <c r="P134" s="190"/>
      <c r="Q134" s="190"/>
      <c r="R134" s="190"/>
      <c r="S134" s="190"/>
      <c r="T134" s="190"/>
      <c r="U134" s="190"/>
      <c r="V134" s="190"/>
      <c r="W134" s="190"/>
      <c r="X134" s="190"/>
      <c r="Y134" s="190"/>
      <c r="Z134" s="190"/>
      <c r="AA134" s="190"/>
      <c r="AB134" s="190"/>
      <c r="AC134" s="190"/>
      <c r="AL134" s="189"/>
      <c r="AM134" s="189"/>
    </row>
    <row r="135" spans="2:48" ht="12.75" customHeight="1">
      <c r="B135" s="325" t="s">
        <v>2</v>
      </c>
      <c r="C135" s="326"/>
      <c r="D135" s="326"/>
      <c r="E135" s="326"/>
      <c r="F135" s="326"/>
      <c r="G135" s="326"/>
      <c r="H135" s="326"/>
      <c r="I135" s="326"/>
      <c r="J135" s="328" t="s">
        <v>10</v>
      </c>
      <c r="K135" s="328"/>
      <c r="L135" s="146" t="s">
        <v>3</v>
      </c>
      <c r="M135" s="328" t="s">
        <v>11</v>
      </c>
      <c r="N135" s="328"/>
      <c r="O135" s="329" t="s">
        <v>12</v>
      </c>
      <c r="P135" s="328"/>
      <c r="Q135" s="328"/>
      <c r="R135" s="328"/>
      <c r="S135" s="328"/>
      <c r="T135" s="328"/>
      <c r="U135" s="328" t="s">
        <v>13</v>
      </c>
      <c r="V135" s="328"/>
      <c r="W135" s="328"/>
      <c r="X135" s="134"/>
      <c r="Y135" s="134"/>
      <c r="Z135" s="134"/>
      <c r="AA135" s="134"/>
      <c r="AB135" s="134"/>
      <c r="AC135" s="134"/>
      <c r="AD135" s="137"/>
      <c r="AE135" s="137"/>
      <c r="AF135" s="137"/>
      <c r="AG135" s="137"/>
      <c r="AH135" s="137"/>
      <c r="AI135" s="137"/>
      <c r="AJ135" s="137"/>
      <c r="AK135" s="134"/>
      <c r="AL135" s="330">
        <f>$AL$9</f>
        <v>0</v>
      </c>
      <c r="AM135" s="331"/>
      <c r="AN135" s="336" t="s">
        <v>4</v>
      </c>
      <c r="AO135" s="336"/>
      <c r="AP135" s="331">
        <v>4</v>
      </c>
      <c r="AQ135" s="331"/>
      <c r="AR135" s="336" t="s">
        <v>5</v>
      </c>
      <c r="AS135" s="339"/>
      <c r="AT135" s="134"/>
      <c r="AU135" s="134"/>
    </row>
    <row r="136" spans="2:48" ht="13.5" customHeight="1">
      <c r="B136" s="326"/>
      <c r="C136" s="326"/>
      <c r="D136" s="326"/>
      <c r="E136" s="326"/>
      <c r="F136" s="326"/>
      <c r="G136" s="326"/>
      <c r="H136" s="326"/>
      <c r="I136" s="326"/>
      <c r="J136" s="342" t="str">
        <f>$J$10</f>
        <v>2</v>
      </c>
      <c r="K136" s="291" t="str">
        <f>$K$10</f>
        <v>7</v>
      </c>
      <c r="L136" s="344" t="str">
        <f>$L$10</f>
        <v>1</v>
      </c>
      <c r="M136" s="294" t="str">
        <f>$M$10</f>
        <v>0</v>
      </c>
      <c r="N136" s="291" t="str">
        <f>$N$10</f>
        <v>2</v>
      </c>
      <c r="O136" s="294" t="str">
        <f>$O$10</f>
        <v>9</v>
      </c>
      <c r="P136" s="288" t="str">
        <f>$P$10</f>
        <v>4</v>
      </c>
      <c r="Q136" s="288" t="str">
        <f>$Q$10</f>
        <v>6</v>
      </c>
      <c r="R136" s="288" t="str">
        <f>$R$10</f>
        <v>0</v>
      </c>
      <c r="S136" s="288" t="str">
        <f>$S$10</f>
        <v>1</v>
      </c>
      <c r="T136" s="291" t="str">
        <f>$T$10</f>
        <v>5</v>
      </c>
      <c r="U136" s="294">
        <f>$U$10</f>
        <v>0</v>
      </c>
      <c r="V136" s="288">
        <f>$V$10</f>
        <v>0</v>
      </c>
      <c r="W136" s="291">
        <f>$W$10</f>
        <v>0</v>
      </c>
      <c r="X136" s="134"/>
      <c r="Y136" s="134"/>
      <c r="Z136" s="134"/>
      <c r="AA136" s="134"/>
      <c r="AB136" s="134"/>
      <c r="AC136" s="134"/>
      <c r="AD136" s="137"/>
      <c r="AE136" s="137"/>
      <c r="AF136" s="137"/>
      <c r="AG136" s="137"/>
      <c r="AH136" s="137"/>
      <c r="AI136" s="137"/>
      <c r="AJ136" s="137"/>
      <c r="AK136" s="134"/>
      <c r="AL136" s="332"/>
      <c r="AM136" s="333"/>
      <c r="AN136" s="337"/>
      <c r="AO136" s="337"/>
      <c r="AP136" s="333"/>
      <c r="AQ136" s="333"/>
      <c r="AR136" s="337"/>
      <c r="AS136" s="340"/>
      <c r="AT136" s="134"/>
      <c r="AU136" s="134"/>
    </row>
    <row r="137" spans="2:48" ht="9" customHeight="1">
      <c r="B137" s="326"/>
      <c r="C137" s="326"/>
      <c r="D137" s="326"/>
      <c r="E137" s="326"/>
      <c r="F137" s="326"/>
      <c r="G137" s="326"/>
      <c r="H137" s="326"/>
      <c r="I137" s="326"/>
      <c r="J137" s="343"/>
      <c r="K137" s="292"/>
      <c r="L137" s="345"/>
      <c r="M137" s="295"/>
      <c r="N137" s="292"/>
      <c r="O137" s="295"/>
      <c r="P137" s="289"/>
      <c r="Q137" s="289"/>
      <c r="R137" s="289"/>
      <c r="S137" s="289"/>
      <c r="T137" s="292"/>
      <c r="U137" s="295"/>
      <c r="V137" s="289"/>
      <c r="W137" s="292"/>
      <c r="X137" s="134"/>
      <c r="Y137" s="134"/>
      <c r="Z137" s="134"/>
      <c r="AA137" s="134"/>
      <c r="AB137" s="134"/>
      <c r="AC137" s="134"/>
      <c r="AD137" s="137"/>
      <c r="AE137" s="137"/>
      <c r="AF137" s="137"/>
      <c r="AG137" s="137"/>
      <c r="AH137" s="137"/>
      <c r="AI137" s="137"/>
      <c r="AJ137" s="137"/>
      <c r="AK137" s="134"/>
      <c r="AL137" s="334"/>
      <c r="AM137" s="335"/>
      <c r="AN137" s="338"/>
      <c r="AO137" s="338"/>
      <c r="AP137" s="335"/>
      <c r="AQ137" s="335"/>
      <c r="AR137" s="338"/>
      <c r="AS137" s="341"/>
      <c r="AT137" s="134"/>
      <c r="AU137" s="134"/>
    </row>
    <row r="138" spans="2:48" ht="6" customHeight="1">
      <c r="B138" s="327"/>
      <c r="C138" s="327"/>
      <c r="D138" s="327"/>
      <c r="E138" s="327"/>
      <c r="F138" s="327"/>
      <c r="G138" s="327"/>
      <c r="H138" s="327"/>
      <c r="I138" s="327"/>
      <c r="J138" s="343"/>
      <c r="K138" s="293"/>
      <c r="L138" s="346"/>
      <c r="M138" s="296"/>
      <c r="N138" s="293"/>
      <c r="O138" s="296"/>
      <c r="P138" s="290"/>
      <c r="Q138" s="290"/>
      <c r="R138" s="290"/>
      <c r="S138" s="290"/>
      <c r="T138" s="293"/>
      <c r="U138" s="296"/>
      <c r="V138" s="290"/>
      <c r="W138" s="293"/>
      <c r="X138" s="134"/>
      <c r="Y138" s="134"/>
      <c r="Z138" s="134"/>
      <c r="AA138" s="134"/>
      <c r="AB138" s="134"/>
      <c r="AC138" s="134"/>
      <c r="AD138" s="134"/>
      <c r="AE138" s="134"/>
      <c r="AF138" s="134"/>
      <c r="AG138" s="134"/>
      <c r="AH138" s="134"/>
      <c r="AI138" s="134"/>
      <c r="AJ138" s="134"/>
      <c r="AK138" s="134"/>
      <c r="AT138" s="134"/>
      <c r="AU138" s="134"/>
    </row>
    <row r="139" spans="2:48" ht="15" customHeight="1">
      <c r="B139" s="265" t="s">
        <v>50</v>
      </c>
      <c r="C139" s="266"/>
      <c r="D139" s="266"/>
      <c r="E139" s="266"/>
      <c r="F139" s="266"/>
      <c r="G139" s="266"/>
      <c r="H139" s="266"/>
      <c r="I139" s="267"/>
      <c r="J139" s="265" t="s">
        <v>6</v>
      </c>
      <c r="K139" s="266"/>
      <c r="L139" s="266"/>
      <c r="M139" s="266"/>
      <c r="N139" s="274"/>
      <c r="O139" s="277" t="s">
        <v>51</v>
      </c>
      <c r="P139" s="266"/>
      <c r="Q139" s="266"/>
      <c r="R139" s="266"/>
      <c r="S139" s="266"/>
      <c r="T139" s="266"/>
      <c r="U139" s="267"/>
      <c r="V139" s="147" t="s">
        <v>52</v>
      </c>
      <c r="W139" s="148"/>
      <c r="X139" s="148"/>
      <c r="Y139" s="297" t="s">
        <v>53</v>
      </c>
      <c r="Z139" s="297"/>
      <c r="AA139" s="297"/>
      <c r="AB139" s="297"/>
      <c r="AC139" s="297"/>
      <c r="AD139" s="297"/>
      <c r="AE139" s="297"/>
      <c r="AF139" s="297"/>
      <c r="AG139" s="297"/>
      <c r="AH139" s="297"/>
      <c r="AI139" s="148"/>
      <c r="AJ139" s="148"/>
      <c r="AK139" s="149"/>
      <c r="AL139" s="298" t="s">
        <v>195</v>
      </c>
      <c r="AM139" s="298"/>
      <c r="AN139" s="280" t="s">
        <v>32</v>
      </c>
      <c r="AO139" s="280"/>
      <c r="AP139" s="280"/>
      <c r="AQ139" s="280"/>
      <c r="AR139" s="280"/>
      <c r="AS139" s="281"/>
      <c r="AT139" s="134"/>
      <c r="AU139" s="134"/>
    </row>
    <row r="140" spans="2:48" ht="13.5" customHeight="1">
      <c r="B140" s="268"/>
      <c r="C140" s="269"/>
      <c r="D140" s="269"/>
      <c r="E140" s="269"/>
      <c r="F140" s="269"/>
      <c r="G140" s="269"/>
      <c r="H140" s="269"/>
      <c r="I140" s="270"/>
      <c r="J140" s="268"/>
      <c r="K140" s="269"/>
      <c r="L140" s="269"/>
      <c r="M140" s="269"/>
      <c r="N140" s="275"/>
      <c r="O140" s="278"/>
      <c r="P140" s="269"/>
      <c r="Q140" s="269"/>
      <c r="R140" s="269"/>
      <c r="S140" s="269"/>
      <c r="T140" s="269"/>
      <c r="U140" s="270"/>
      <c r="V140" s="282" t="s">
        <v>7</v>
      </c>
      <c r="W140" s="283"/>
      <c r="X140" s="283"/>
      <c r="Y140" s="284"/>
      <c r="Z140" s="299" t="s">
        <v>16</v>
      </c>
      <c r="AA140" s="300"/>
      <c r="AB140" s="300"/>
      <c r="AC140" s="301"/>
      <c r="AD140" s="305" t="s">
        <v>17</v>
      </c>
      <c r="AE140" s="306"/>
      <c r="AF140" s="306"/>
      <c r="AG140" s="307"/>
      <c r="AH140" s="311" t="s">
        <v>68</v>
      </c>
      <c r="AI140" s="312"/>
      <c r="AJ140" s="312"/>
      <c r="AK140" s="313"/>
      <c r="AL140" s="317" t="s">
        <v>196</v>
      </c>
      <c r="AM140" s="317"/>
      <c r="AN140" s="319" t="s">
        <v>18</v>
      </c>
      <c r="AO140" s="320"/>
      <c r="AP140" s="320"/>
      <c r="AQ140" s="320"/>
      <c r="AR140" s="321"/>
      <c r="AS140" s="322"/>
      <c r="AT140" s="134"/>
      <c r="AU140" s="134"/>
    </row>
    <row r="141" spans="2:48" ht="13.5" customHeight="1">
      <c r="B141" s="271"/>
      <c r="C141" s="272"/>
      <c r="D141" s="272"/>
      <c r="E141" s="272"/>
      <c r="F141" s="272"/>
      <c r="G141" s="272"/>
      <c r="H141" s="272"/>
      <c r="I141" s="273"/>
      <c r="J141" s="271"/>
      <c r="K141" s="272"/>
      <c r="L141" s="272"/>
      <c r="M141" s="272"/>
      <c r="N141" s="276"/>
      <c r="O141" s="279"/>
      <c r="P141" s="272"/>
      <c r="Q141" s="272"/>
      <c r="R141" s="272"/>
      <c r="S141" s="272"/>
      <c r="T141" s="272"/>
      <c r="U141" s="273"/>
      <c r="V141" s="285"/>
      <c r="W141" s="286"/>
      <c r="X141" s="286"/>
      <c r="Y141" s="287"/>
      <c r="Z141" s="302"/>
      <c r="AA141" s="303"/>
      <c r="AB141" s="303"/>
      <c r="AC141" s="304"/>
      <c r="AD141" s="308"/>
      <c r="AE141" s="309"/>
      <c r="AF141" s="309"/>
      <c r="AG141" s="310"/>
      <c r="AH141" s="314"/>
      <c r="AI141" s="315"/>
      <c r="AJ141" s="315"/>
      <c r="AK141" s="316"/>
      <c r="AL141" s="318"/>
      <c r="AM141" s="318"/>
      <c r="AN141" s="323"/>
      <c r="AO141" s="323"/>
      <c r="AP141" s="323"/>
      <c r="AQ141" s="323"/>
      <c r="AR141" s="323"/>
      <c r="AS141" s="324"/>
      <c r="AT141" s="134"/>
      <c r="AU141" s="134"/>
    </row>
    <row r="142" spans="2:48" ht="18" customHeight="1">
      <c r="B142" s="223"/>
      <c r="C142" s="224"/>
      <c r="D142" s="224"/>
      <c r="E142" s="224"/>
      <c r="F142" s="224"/>
      <c r="G142" s="224"/>
      <c r="H142" s="224"/>
      <c r="I142" s="225"/>
      <c r="J142" s="223"/>
      <c r="K142" s="224"/>
      <c r="L142" s="224"/>
      <c r="M142" s="224"/>
      <c r="N142" s="229"/>
      <c r="O142" s="127"/>
      <c r="P142" s="153" t="s">
        <v>0</v>
      </c>
      <c r="Q142" s="125"/>
      <c r="R142" s="153" t="s">
        <v>1</v>
      </c>
      <c r="S142" s="11"/>
      <c r="T142" s="231" t="s">
        <v>54</v>
      </c>
      <c r="U142" s="232"/>
      <c r="V142" s="233"/>
      <c r="W142" s="234"/>
      <c r="X142" s="234"/>
      <c r="Y142" s="6" t="s">
        <v>8</v>
      </c>
      <c r="Z142" s="3"/>
      <c r="AA142" s="194"/>
      <c r="AB142" s="194"/>
      <c r="AC142" s="6" t="s">
        <v>8</v>
      </c>
      <c r="AD142" s="3"/>
      <c r="AE142" s="194"/>
      <c r="AF142" s="194"/>
      <c r="AG142" s="195" t="s">
        <v>8</v>
      </c>
      <c r="AH142" s="219"/>
      <c r="AI142" s="220"/>
      <c r="AJ142" s="220"/>
      <c r="AK142" s="221"/>
      <c r="AL142" s="129"/>
      <c r="AM142" s="130"/>
      <c r="AN142" s="217"/>
      <c r="AO142" s="218"/>
      <c r="AP142" s="218"/>
      <c r="AQ142" s="218"/>
      <c r="AR142" s="218"/>
      <c r="AS142" s="195" t="s">
        <v>8</v>
      </c>
      <c r="AT142" s="134"/>
      <c r="AU142" s="134"/>
      <c r="AV142" s="154"/>
    </row>
    <row r="143" spans="2:48" ht="18" customHeight="1">
      <c r="B143" s="226"/>
      <c r="C143" s="227"/>
      <c r="D143" s="227"/>
      <c r="E143" s="227"/>
      <c r="F143" s="227"/>
      <c r="G143" s="227"/>
      <c r="H143" s="227"/>
      <c r="I143" s="228"/>
      <c r="J143" s="226"/>
      <c r="K143" s="227"/>
      <c r="L143" s="227"/>
      <c r="M143" s="227"/>
      <c r="N143" s="230"/>
      <c r="O143" s="128"/>
      <c r="P143" s="137" t="s">
        <v>0</v>
      </c>
      <c r="Q143" s="126"/>
      <c r="R143" s="137" t="s">
        <v>1</v>
      </c>
      <c r="S143" s="12"/>
      <c r="T143" s="254" t="s">
        <v>55</v>
      </c>
      <c r="U143" s="255"/>
      <c r="V143" s="256"/>
      <c r="W143" s="257"/>
      <c r="X143" s="257"/>
      <c r="Y143" s="258"/>
      <c r="Z143" s="259"/>
      <c r="AA143" s="260"/>
      <c r="AB143" s="260"/>
      <c r="AC143" s="260"/>
      <c r="AD143" s="259"/>
      <c r="AE143" s="260"/>
      <c r="AF143" s="260"/>
      <c r="AG143" s="261"/>
      <c r="AH143" s="211">
        <f>IF(V143="",0,V143+Z143-AD143)</f>
        <v>0</v>
      </c>
      <c r="AI143" s="211"/>
      <c r="AJ143" s="211"/>
      <c r="AK143" s="212"/>
      <c r="AL143" s="213">
        <f>IF(V143="",0,VLOOKUP($F$160,$AX:$AY,2,FALSE))</f>
        <v>0</v>
      </c>
      <c r="AM143" s="214"/>
      <c r="AN143" s="215">
        <f>IF(AH143="",0,INT(AH143*AL143))</f>
        <v>0</v>
      </c>
      <c r="AO143" s="216"/>
      <c r="AP143" s="216"/>
      <c r="AQ143" s="216"/>
      <c r="AR143" s="216"/>
      <c r="AS143" s="200"/>
      <c r="AT143" s="134"/>
      <c r="AU143" s="134"/>
      <c r="AV143" s="154"/>
    </row>
    <row r="144" spans="2:48" ht="18" customHeight="1">
      <c r="B144" s="223"/>
      <c r="C144" s="224"/>
      <c r="D144" s="224"/>
      <c r="E144" s="224"/>
      <c r="F144" s="224"/>
      <c r="G144" s="224"/>
      <c r="H144" s="224"/>
      <c r="I144" s="225"/>
      <c r="J144" s="223"/>
      <c r="K144" s="224"/>
      <c r="L144" s="224"/>
      <c r="M144" s="224"/>
      <c r="N144" s="229"/>
      <c r="O144" s="127"/>
      <c r="P144" s="153" t="s">
        <v>44</v>
      </c>
      <c r="Q144" s="125"/>
      <c r="R144" s="153" t="s">
        <v>45</v>
      </c>
      <c r="S144" s="11"/>
      <c r="T144" s="231" t="s">
        <v>46</v>
      </c>
      <c r="U144" s="232"/>
      <c r="V144" s="233"/>
      <c r="W144" s="234"/>
      <c r="X144" s="234"/>
      <c r="Y144" s="7"/>
      <c r="Z144" s="196"/>
      <c r="AA144" s="197"/>
      <c r="AB144" s="197"/>
      <c r="AC144" s="7"/>
      <c r="AD144" s="196"/>
      <c r="AE144" s="197"/>
      <c r="AF144" s="197"/>
      <c r="AG144" s="198"/>
      <c r="AH144" s="219"/>
      <c r="AI144" s="220"/>
      <c r="AJ144" s="220"/>
      <c r="AK144" s="221"/>
      <c r="AL144" s="129"/>
      <c r="AM144" s="130"/>
      <c r="AN144" s="217"/>
      <c r="AO144" s="218"/>
      <c r="AP144" s="218"/>
      <c r="AQ144" s="218"/>
      <c r="AR144" s="218"/>
      <c r="AS144" s="199"/>
      <c r="AT144" s="134"/>
      <c r="AU144" s="134"/>
      <c r="AV144" s="154"/>
    </row>
    <row r="145" spans="2:48" ht="18" customHeight="1">
      <c r="B145" s="226"/>
      <c r="C145" s="227"/>
      <c r="D145" s="227"/>
      <c r="E145" s="227"/>
      <c r="F145" s="227"/>
      <c r="G145" s="227"/>
      <c r="H145" s="227"/>
      <c r="I145" s="228"/>
      <c r="J145" s="226"/>
      <c r="K145" s="227"/>
      <c r="L145" s="227"/>
      <c r="M145" s="227"/>
      <c r="N145" s="230"/>
      <c r="O145" s="128"/>
      <c r="P145" s="160" t="s">
        <v>44</v>
      </c>
      <c r="Q145" s="126"/>
      <c r="R145" s="160" t="s">
        <v>45</v>
      </c>
      <c r="S145" s="12"/>
      <c r="T145" s="254" t="s">
        <v>47</v>
      </c>
      <c r="U145" s="255"/>
      <c r="V145" s="256"/>
      <c r="W145" s="257"/>
      <c r="X145" s="257"/>
      <c r="Y145" s="258"/>
      <c r="Z145" s="259"/>
      <c r="AA145" s="260"/>
      <c r="AB145" s="260"/>
      <c r="AC145" s="260"/>
      <c r="AD145" s="259"/>
      <c r="AE145" s="260"/>
      <c r="AF145" s="260"/>
      <c r="AG145" s="261"/>
      <c r="AH145" s="211">
        <f>IF(V145="",0,V145+Z145-AD145)</f>
        <v>0</v>
      </c>
      <c r="AI145" s="211"/>
      <c r="AJ145" s="211"/>
      <c r="AK145" s="212"/>
      <c r="AL145" s="213">
        <f>IF(V145="",0,VLOOKUP($F$160,$AX:$AY,2,FALSE))</f>
        <v>0</v>
      </c>
      <c r="AM145" s="214"/>
      <c r="AN145" s="215">
        <f>IF(AH145="",0,INT(AH145*AL145))</f>
        <v>0</v>
      </c>
      <c r="AO145" s="216"/>
      <c r="AP145" s="216"/>
      <c r="AQ145" s="216"/>
      <c r="AR145" s="216"/>
      <c r="AS145" s="200"/>
      <c r="AT145" s="134"/>
      <c r="AU145" s="134"/>
      <c r="AV145" s="154"/>
    </row>
    <row r="146" spans="2:48" ht="18" customHeight="1">
      <c r="B146" s="223"/>
      <c r="C146" s="224"/>
      <c r="D146" s="224"/>
      <c r="E146" s="224"/>
      <c r="F146" s="224"/>
      <c r="G146" s="224"/>
      <c r="H146" s="224"/>
      <c r="I146" s="225"/>
      <c r="J146" s="223"/>
      <c r="K146" s="224"/>
      <c r="L146" s="224"/>
      <c r="M146" s="224"/>
      <c r="N146" s="229"/>
      <c r="O146" s="127"/>
      <c r="P146" s="153" t="s">
        <v>44</v>
      </c>
      <c r="Q146" s="125"/>
      <c r="R146" s="153" t="s">
        <v>45</v>
      </c>
      <c r="S146" s="11"/>
      <c r="T146" s="231" t="s">
        <v>46</v>
      </c>
      <c r="U146" s="232"/>
      <c r="V146" s="233"/>
      <c r="W146" s="234"/>
      <c r="X146" s="234"/>
      <c r="Y146" s="7"/>
      <c r="Z146" s="196"/>
      <c r="AA146" s="197"/>
      <c r="AB146" s="197"/>
      <c r="AC146" s="7"/>
      <c r="AD146" s="196"/>
      <c r="AE146" s="197"/>
      <c r="AF146" s="197"/>
      <c r="AG146" s="198"/>
      <c r="AH146" s="219"/>
      <c r="AI146" s="220"/>
      <c r="AJ146" s="220"/>
      <c r="AK146" s="221"/>
      <c r="AL146" s="129"/>
      <c r="AM146" s="130"/>
      <c r="AN146" s="217"/>
      <c r="AO146" s="218"/>
      <c r="AP146" s="218"/>
      <c r="AQ146" s="218"/>
      <c r="AR146" s="218"/>
      <c r="AS146" s="199"/>
      <c r="AT146" s="134"/>
      <c r="AU146" s="134"/>
      <c r="AV146" s="154"/>
    </row>
    <row r="147" spans="2:48" ht="18" customHeight="1">
      <c r="B147" s="226"/>
      <c r="C147" s="227"/>
      <c r="D147" s="227"/>
      <c r="E147" s="227"/>
      <c r="F147" s="227"/>
      <c r="G147" s="227"/>
      <c r="H147" s="227"/>
      <c r="I147" s="228"/>
      <c r="J147" s="226"/>
      <c r="K147" s="227"/>
      <c r="L147" s="227"/>
      <c r="M147" s="227"/>
      <c r="N147" s="230"/>
      <c r="O147" s="128"/>
      <c r="P147" s="160" t="s">
        <v>44</v>
      </c>
      <c r="Q147" s="126"/>
      <c r="R147" s="160" t="s">
        <v>45</v>
      </c>
      <c r="S147" s="12"/>
      <c r="T147" s="254" t="s">
        <v>47</v>
      </c>
      <c r="U147" s="255"/>
      <c r="V147" s="256"/>
      <c r="W147" s="257"/>
      <c r="X147" s="257"/>
      <c r="Y147" s="258"/>
      <c r="Z147" s="256"/>
      <c r="AA147" s="257"/>
      <c r="AB147" s="257"/>
      <c r="AC147" s="257"/>
      <c r="AD147" s="256"/>
      <c r="AE147" s="257"/>
      <c r="AF147" s="257"/>
      <c r="AG147" s="258"/>
      <c r="AH147" s="211">
        <f>IF(V147="",0,V147+Z147-AD147)</f>
        <v>0</v>
      </c>
      <c r="AI147" s="211"/>
      <c r="AJ147" s="211"/>
      <c r="AK147" s="212"/>
      <c r="AL147" s="213">
        <f>IF(V147="",0,VLOOKUP($F$160,$AX:$AY,2,FALSE))</f>
        <v>0</v>
      </c>
      <c r="AM147" s="214"/>
      <c r="AN147" s="215">
        <f>IF(AH147="",0,INT(AH147*AL147))</f>
        <v>0</v>
      </c>
      <c r="AO147" s="216"/>
      <c r="AP147" s="216"/>
      <c r="AQ147" s="216"/>
      <c r="AR147" s="216"/>
      <c r="AS147" s="200"/>
      <c r="AT147" s="134"/>
      <c r="AU147" s="134"/>
      <c r="AV147" s="154"/>
    </row>
    <row r="148" spans="2:48" ht="18" customHeight="1">
      <c r="B148" s="223"/>
      <c r="C148" s="224"/>
      <c r="D148" s="224"/>
      <c r="E148" s="224"/>
      <c r="F148" s="224"/>
      <c r="G148" s="224"/>
      <c r="H148" s="224"/>
      <c r="I148" s="225"/>
      <c r="J148" s="223"/>
      <c r="K148" s="224"/>
      <c r="L148" s="224"/>
      <c r="M148" s="224"/>
      <c r="N148" s="229"/>
      <c r="O148" s="127"/>
      <c r="P148" s="153" t="s">
        <v>44</v>
      </c>
      <c r="Q148" s="125"/>
      <c r="R148" s="153" t="s">
        <v>45</v>
      </c>
      <c r="S148" s="11"/>
      <c r="T148" s="231" t="s">
        <v>46</v>
      </c>
      <c r="U148" s="232"/>
      <c r="V148" s="233"/>
      <c r="W148" s="234"/>
      <c r="X148" s="234"/>
      <c r="Y148" s="8"/>
      <c r="Z148" s="207"/>
      <c r="AA148" s="208"/>
      <c r="AB148" s="208"/>
      <c r="AC148" s="8"/>
      <c r="AD148" s="207"/>
      <c r="AE148" s="208"/>
      <c r="AF148" s="208"/>
      <c r="AG148" s="209"/>
      <c r="AH148" s="219"/>
      <c r="AI148" s="220"/>
      <c r="AJ148" s="220"/>
      <c r="AK148" s="221"/>
      <c r="AL148" s="129"/>
      <c r="AM148" s="130"/>
      <c r="AN148" s="217"/>
      <c r="AO148" s="218"/>
      <c r="AP148" s="218"/>
      <c r="AQ148" s="218"/>
      <c r="AR148" s="218"/>
      <c r="AS148" s="199"/>
      <c r="AT148" s="134"/>
      <c r="AU148" s="134"/>
      <c r="AV148" s="154"/>
    </row>
    <row r="149" spans="2:48" ht="18" customHeight="1">
      <c r="B149" s="226"/>
      <c r="C149" s="227"/>
      <c r="D149" s="227"/>
      <c r="E149" s="227"/>
      <c r="F149" s="227"/>
      <c r="G149" s="227"/>
      <c r="H149" s="227"/>
      <c r="I149" s="228"/>
      <c r="J149" s="226"/>
      <c r="K149" s="227"/>
      <c r="L149" s="227"/>
      <c r="M149" s="227"/>
      <c r="N149" s="230"/>
      <c r="O149" s="128"/>
      <c r="P149" s="160" t="s">
        <v>44</v>
      </c>
      <c r="Q149" s="126"/>
      <c r="R149" s="160" t="s">
        <v>45</v>
      </c>
      <c r="S149" s="12"/>
      <c r="T149" s="254" t="s">
        <v>47</v>
      </c>
      <c r="U149" s="255"/>
      <c r="V149" s="256"/>
      <c r="W149" s="257"/>
      <c r="X149" s="257"/>
      <c r="Y149" s="258"/>
      <c r="Z149" s="259"/>
      <c r="AA149" s="260"/>
      <c r="AB149" s="260"/>
      <c r="AC149" s="260"/>
      <c r="AD149" s="259"/>
      <c r="AE149" s="260"/>
      <c r="AF149" s="260"/>
      <c r="AG149" s="261"/>
      <c r="AH149" s="211">
        <f>IF(V149="",0,V149+Z149-AD149)</f>
        <v>0</v>
      </c>
      <c r="AI149" s="211"/>
      <c r="AJ149" s="211"/>
      <c r="AK149" s="212"/>
      <c r="AL149" s="213">
        <f>IF(V149="",0,VLOOKUP($F$160,$AX:$AY,2,FALSE))</f>
        <v>0</v>
      </c>
      <c r="AM149" s="214"/>
      <c r="AN149" s="215">
        <f>IF(AH149="",0,INT(AH149*AL149))</f>
        <v>0</v>
      </c>
      <c r="AO149" s="216"/>
      <c r="AP149" s="216"/>
      <c r="AQ149" s="216"/>
      <c r="AR149" s="216"/>
      <c r="AS149" s="200"/>
      <c r="AT149" s="134"/>
      <c r="AU149" s="134"/>
      <c r="AV149" s="154"/>
    </row>
    <row r="150" spans="2:48" ht="18" customHeight="1">
      <c r="B150" s="223"/>
      <c r="C150" s="224"/>
      <c r="D150" s="224"/>
      <c r="E150" s="224"/>
      <c r="F150" s="224"/>
      <c r="G150" s="224"/>
      <c r="H150" s="224"/>
      <c r="I150" s="225"/>
      <c r="J150" s="223"/>
      <c r="K150" s="224"/>
      <c r="L150" s="224"/>
      <c r="M150" s="224"/>
      <c r="N150" s="229"/>
      <c r="O150" s="127"/>
      <c r="P150" s="153" t="s">
        <v>44</v>
      </c>
      <c r="Q150" s="125"/>
      <c r="R150" s="153" t="s">
        <v>45</v>
      </c>
      <c r="S150" s="11"/>
      <c r="T150" s="231" t="s">
        <v>46</v>
      </c>
      <c r="U150" s="232"/>
      <c r="V150" s="233"/>
      <c r="W150" s="234"/>
      <c r="X150" s="234"/>
      <c r="Y150" s="7"/>
      <c r="Z150" s="196"/>
      <c r="AA150" s="197"/>
      <c r="AB150" s="197"/>
      <c r="AC150" s="7"/>
      <c r="AD150" s="196"/>
      <c r="AE150" s="197"/>
      <c r="AF150" s="197"/>
      <c r="AG150" s="198"/>
      <c r="AH150" s="219"/>
      <c r="AI150" s="220"/>
      <c r="AJ150" s="220"/>
      <c r="AK150" s="221"/>
      <c r="AL150" s="129"/>
      <c r="AM150" s="130"/>
      <c r="AN150" s="217"/>
      <c r="AO150" s="218"/>
      <c r="AP150" s="218"/>
      <c r="AQ150" s="218"/>
      <c r="AR150" s="218"/>
      <c r="AS150" s="199"/>
      <c r="AT150" s="134"/>
      <c r="AU150" s="134"/>
      <c r="AV150" s="154"/>
    </row>
    <row r="151" spans="2:48" ht="18" customHeight="1">
      <c r="B151" s="226"/>
      <c r="C151" s="227"/>
      <c r="D151" s="227"/>
      <c r="E151" s="227"/>
      <c r="F151" s="227"/>
      <c r="G151" s="227"/>
      <c r="H151" s="227"/>
      <c r="I151" s="228"/>
      <c r="J151" s="226"/>
      <c r="K151" s="227"/>
      <c r="L151" s="227"/>
      <c r="M151" s="227"/>
      <c r="N151" s="230"/>
      <c r="O151" s="128"/>
      <c r="P151" s="160" t="s">
        <v>44</v>
      </c>
      <c r="Q151" s="126"/>
      <c r="R151" s="160" t="s">
        <v>45</v>
      </c>
      <c r="S151" s="12"/>
      <c r="T151" s="254" t="s">
        <v>47</v>
      </c>
      <c r="U151" s="255"/>
      <c r="V151" s="256"/>
      <c r="W151" s="257"/>
      <c r="X151" s="257"/>
      <c r="Y151" s="258"/>
      <c r="Z151" s="256"/>
      <c r="AA151" s="257"/>
      <c r="AB151" s="257"/>
      <c r="AC151" s="257"/>
      <c r="AD151" s="259"/>
      <c r="AE151" s="260"/>
      <c r="AF151" s="260"/>
      <c r="AG151" s="261"/>
      <c r="AH151" s="211">
        <f>IF(V151="",0,V151+Z151-AD151)</f>
        <v>0</v>
      </c>
      <c r="AI151" s="211"/>
      <c r="AJ151" s="211"/>
      <c r="AK151" s="212"/>
      <c r="AL151" s="213">
        <f>IF(V151="",0,VLOOKUP($F$160,$AX:$AY,2,FALSE))</f>
        <v>0</v>
      </c>
      <c r="AM151" s="214"/>
      <c r="AN151" s="215">
        <f>IF(AH151="",0,INT(AH151*AL151))</f>
        <v>0</v>
      </c>
      <c r="AO151" s="216"/>
      <c r="AP151" s="216"/>
      <c r="AQ151" s="216"/>
      <c r="AR151" s="216"/>
      <c r="AS151" s="200"/>
      <c r="AT151" s="134"/>
      <c r="AU151" s="134"/>
      <c r="AV151" s="154"/>
    </row>
    <row r="152" spans="2:48" ht="18" customHeight="1">
      <c r="B152" s="223"/>
      <c r="C152" s="224"/>
      <c r="D152" s="224"/>
      <c r="E152" s="224"/>
      <c r="F152" s="224"/>
      <c r="G152" s="224"/>
      <c r="H152" s="224"/>
      <c r="I152" s="225"/>
      <c r="J152" s="223"/>
      <c r="K152" s="224"/>
      <c r="L152" s="224"/>
      <c r="M152" s="224"/>
      <c r="N152" s="229"/>
      <c r="O152" s="127"/>
      <c r="P152" s="153" t="s">
        <v>44</v>
      </c>
      <c r="Q152" s="125"/>
      <c r="R152" s="153" t="s">
        <v>45</v>
      </c>
      <c r="S152" s="11"/>
      <c r="T152" s="231" t="s">
        <v>46</v>
      </c>
      <c r="U152" s="232"/>
      <c r="V152" s="233"/>
      <c r="W152" s="234"/>
      <c r="X152" s="234"/>
      <c r="Y152" s="7"/>
      <c r="Z152" s="196"/>
      <c r="AA152" s="197"/>
      <c r="AB152" s="197"/>
      <c r="AC152" s="7"/>
      <c r="AD152" s="196"/>
      <c r="AE152" s="197"/>
      <c r="AF152" s="197"/>
      <c r="AG152" s="198"/>
      <c r="AH152" s="219"/>
      <c r="AI152" s="220"/>
      <c r="AJ152" s="220"/>
      <c r="AK152" s="221"/>
      <c r="AL152" s="129"/>
      <c r="AM152" s="130"/>
      <c r="AN152" s="217"/>
      <c r="AO152" s="218"/>
      <c r="AP152" s="218"/>
      <c r="AQ152" s="218"/>
      <c r="AR152" s="218"/>
      <c r="AS152" s="199"/>
      <c r="AT152" s="134"/>
      <c r="AU152" s="134"/>
      <c r="AV152" s="154"/>
    </row>
    <row r="153" spans="2:48" ht="18" customHeight="1">
      <c r="B153" s="226"/>
      <c r="C153" s="227"/>
      <c r="D153" s="227"/>
      <c r="E153" s="227"/>
      <c r="F153" s="227"/>
      <c r="G153" s="227"/>
      <c r="H153" s="227"/>
      <c r="I153" s="228"/>
      <c r="J153" s="226"/>
      <c r="K153" s="227"/>
      <c r="L153" s="227"/>
      <c r="M153" s="227"/>
      <c r="N153" s="230"/>
      <c r="O153" s="128"/>
      <c r="P153" s="160" t="s">
        <v>44</v>
      </c>
      <c r="Q153" s="126"/>
      <c r="R153" s="160" t="s">
        <v>45</v>
      </c>
      <c r="S153" s="12"/>
      <c r="T153" s="254" t="s">
        <v>47</v>
      </c>
      <c r="U153" s="255"/>
      <c r="V153" s="256"/>
      <c r="W153" s="257"/>
      <c r="X153" s="257"/>
      <c r="Y153" s="258"/>
      <c r="Z153" s="256"/>
      <c r="AA153" s="257"/>
      <c r="AB153" s="257"/>
      <c r="AC153" s="257"/>
      <c r="AD153" s="259"/>
      <c r="AE153" s="260"/>
      <c r="AF153" s="260"/>
      <c r="AG153" s="261"/>
      <c r="AH153" s="211">
        <f>IF(V153="",0,V153+Z153-AD153)</f>
        <v>0</v>
      </c>
      <c r="AI153" s="211"/>
      <c r="AJ153" s="211"/>
      <c r="AK153" s="212"/>
      <c r="AL153" s="213">
        <f>IF(V153="",0,VLOOKUP($F$160,$AX:$AY,2,FALSE))</f>
        <v>0</v>
      </c>
      <c r="AM153" s="214"/>
      <c r="AN153" s="215">
        <f>IF(AH153="",0,INT(AH153*AL153))</f>
        <v>0</v>
      </c>
      <c r="AO153" s="216"/>
      <c r="AP153" s="216"/>
      <c r="AQ153" s="216"/>
      <c r="AR153" s="216"/>
      <c r="AS153" s="200"/>
      <c r="AT153" s="134"/>
      <c r="AU153" s="134"/>
      <c r="AV153" s="154"/>
    </row>
    <row r="154" spans="2:48" ht="18" customHeight="1">
      <c r="B154" s="223"/>
      <c r="C154" s="224"/>
      <c r="D154" s="224"/>
      <c r="E154" s="224"/>
      <c r="F154" s="224"/>
      <c r="G154" s="224"/>
      <c r="H154" s="224"/>
      <c r="I154" s="225"/>
      <c r="J154" s="223"/>
      <c r="K154" s="224"/>
      <c r="L154" s="224"/>
      <c r="M154" s="224"/>
      <c r="N154" s="229"/>
      <c r="O154" s="127"/>
      <c r="P154" s="153" t="s">
        <v>44</v>
      </c>
      <c r="Q154" s="125"/>
      <c r="R154" s="153" t="s">
        <v>45</v>
      </c>
      <c r="S154" s="11"/>
      <c r="T154" s="231" t="s">
        <v>46</v>
      </c>
      <c r="U154" s="232"/>
      <c r="V154" s="233"/>
      <c r="W154" s="234"/>
      <c r="X154" s="234"/>
      <c r="Y154" s="7"/>
      <c r="Z154" s="196"/>
      <c r="AA154" s="197"/>
      <c r="AB154" s="197"/>
      <c r="AC154" s="7"/>
      <c r="AD154" s="196"/>
      <c r="AE154" s="197"/>
      <c r="AF154" s="197"/>
      <c r="AG154" s="198"/>
      <c r="AH154" s="219"/>
      <c r="AI154" s="220"/>
      <c r="AJ154" s="220"/>
      <c r="AK154" s="221"/>
      <c r="AL154" s="129"/>
      <c r="AM154" s="130"/>
      <c r="AN154" s="217"/>
      <c r="AO154" s="218"/>
      <c r="AP154" s="218"/>
      <c r="AQ154" s="218"/>
      <c r="AR154" s="218"/>
      <c r="AS154" s="199"/>
      <c r="AT154" s="134"/>
      <c r="AU154" s="134"/>
      <c r="AV154" s="154"/>
    </row>
    <row r="155" spans="2:48" ht="18" customHeight="1">
      <c r="B155" s="226"/>
      <c r="C155" s="227"/>
      <c r="D155" s="227"/>
      <c r="E155" s="227"/>
      <c r="F155" s="227"/>
      <c r="G155" s="227"/>
      <c r="H155" s="227"/>
      <c r="I155" s="228"/>
      <c r="J155" s="226"/>
      <c r="K155" s="227"/>
      <c r="L155" s="227"/>
      <c r="M155" s="227"/>
      <c r="N155" s="230"/>
      <c r="O155" s="128"/>
      <c r="P155" s="160" t="s">
        <v>44</v>
      </c>
      <c r="Q155" s="126"/>
      <c r="R155" s="160" t="s">
        <v>45</v>
      </c>
      <c r="S155" s="12"/>
      <c r="T155" s="254" t="s">
        <v>47</v>
      </c>
      <c r="U155" s="255"/>
      <c r="V155" s="256"/>
      <c r="W155" s="257"/>
      <c r="X155" s="257"/>
      <c r="Y155" s="258"/>
      <c r="Z155" s="256"/>
      <c r="AA155" s="257"/>
      <c r="AB155" s="257"/>
      <c r="AC155" s="257"/>
      <c r="AD155" s="259"/>
      <c r="AE155" s="260"/>
      <c r="AF155" s="260"/>
      <c r="AG155" s="261"/>
      <c r="AH155" s="211">
        <f>IF(V155="",0,V155+Z155-AD155)</f>
        <v>0</v>
      </c>
      <c r="AI155" s="211"/>
      <c r="AJ155" s="211"/>
      <c r="AK155" s="212"/>
      <c r="AL155" s="213">
        <f>IF(V155="",0,VLOOKUP($F$160,$AX:$AY,2,FALSE))</f>
        <v>0</v>
      </c>
      <c r="AM155" s="214"/>
      <c r="AN155" s="215">
        <f>IF(AH155="",0,INT(AH155*AL155))</f>
        <v>0</v>
      </c>
      <c r="AO155" s="216"/>
      <c r="AP155" s="216"/>
      <c r="AQ155" s="216"/>
      <c r="AR155" s="216"/>
      <c r="AS155" s="200"/>
      <c r="AT155" s="134"/>
      <c r="AU155" s="134"/>
      <c r="AV155" s="154"/>
    </row>
    <row r="156" spans="2:48" ht="18" customHeight="1">
      <c r="B156" s="223"/>
      <c r="C156" s="224"/>
      <c r="D156" s="224"/>
      <c r="E156" s="224"/>
      <c r="F156" s="224"/>
      <c r="G156" s="224"/>
      <c r="H156" s="224"/>
      <c r="I156" s="225"/>
      <c r="J156" s="223"/>
      <c r="K156" s="224"/>
      <c r="L156" s="224"/>
      <c r="M156" s="224"/>
      <c r="N156" s="229"/>
      <c r="O156" s="127"/>
      <c r="P156" s="153" t="s">
        <v>44</v>
      </c>
      <c r="Q156" s="125"/>
      <c r="R156" s="153" t="s">
        <v>45</v>
      </c>
      <c r="S156" s="11"/>
      <c r="T156" s="231" t="s">
        <v>46</v>
      </c>
      <c r="U156" s="232"/>
      <c r="V156" s="233"/>
      <c r="W156" s="234"/>
      <c r="X156" s="234"/>
      <c r="Y156" s="7"/>
      <c r="Z156" s="196"/>
      <c r="AA156" s="197"/>
      <c r="AB156" s="197"/>
      <c r="AC156" s="7"/>
      <c r="AD156" s="196"/>
      <c r="AE156" s="197"/>
      <c r="AF156" s="197"/>
      <c r="AG156" s="198"/>
      <c r="AH156" s="219"/>
      <c r="AI156" s="220"/>
      <c r="AJ156" s="220"/>
      <c r="AK156" s="221"/>
      <c r="AL156" s="129"/>
      <c r="AM156" s="130"/>
      <c r="AN156" s="217"/>
      <c r="AO156" s="218"/>
      <c r="AP156" s="218"/>
      <c r="AQ156" s="218"/>
      <c r="AR156" s="218"/>
      <c r="AS156" s="199"/>
      <c r="AT156" s="134"/>
      <c r="AU156" s="134"/>
      <c r="AV156" s="154"/>
    </row>
    <row r="157" spans="2:48" ht="18" customHeight="1">
      <c r="B157" s="226"/>
      <c r="C157" s="227"/>
      <c r="D157" s="227"/>
      <c r="E157" s="227"/>
      <c r="F157" s="227"/>
      <c r="G157" s="227"/>
      <c r="H157" s="227"/>
      <c r="I157" s="228"/>
      <c r="J157" s="226"/>
      <c r="K157" s="227"/>
      <c r="L157" s="227"/>
      <c r="M157" s="227"/>
      <c r="N157" s="230"/>
      <c r="O157" s="128"/>
      <c r="P157" s="160" t="s">
        <v>44</v>
      </c>
      <c r="Q157" s="126"/>
      <c r="R157" s="160" t="s">
        <v>45</v>
      </c>
      <c r="S157" s="12"/>
      <c r="T157" s="254" t="s">
        <v>47</v>
      </c>
      <c r="U157" s="255"/>
      <c r="V157" s="256"/>
      <c r="W157" s="257"/>
      <c r="X157" s="257"/>
      <c r="Y157" s="258"/>
      <c r="Z157" s="256"/>
      <c r="AA157" s="257"/>
      <c r="AB157" s="257"/>
      <c r="AC157" s="257"/>
      <c r="AD157" s="259"/>
      <c r="AE157" s="260"/>
      <c r="AF157" s="260"/>
      <c r="AG157" s="261"/>
      <c r="AH157" s="211">
        <f>IF(V157="",0,V157+Z157-AD157)</f>
        <v>0</v>
      </c>
      <c r="AI157" s="211"/>
      <c r="AJ157" s="211"/>
      <c r="AK157" s="212"/>
      <c r="AL157" s="213">
        <f>IF(V157="",0,VLOOKUP($F$160,$AX:$AY,2,FALSE))</f>
        <v>0</v>
      </c>
      <c r="AM157" s="214"/>
      <c r="AN157" s="215">
        <f>IF(AH157="",0,INT(AH157*AL157))</f>
        <v>0</v>
      </c>
      <c r="AO157" s="216"/>
      <c r="AP157" s="216"/>
      <c r="AQ157" s="216"/>
      <c r="AR157" s="216"/>
      <c r="AS157" s="200"/>
      <c r="AT157" s="134"/>
      <c r="AU157" s="134"/>
      <c r="AV157" s="154"/>
    </row>
    <row r="158" spans="2:48" ht="18" customHeight="1">
      <c r="B158" s="223"/>
      <c r="C158" s="224"/>
      <c r="D158" s="224"/>
      <c r="E158" s="224"/>
      <c r="F158" s="224"/>
      <c r="G158" s="224"/>
      <c r="H158" s="224"/>
      <c r="I158" s="225"/>
      <c r="J158" s="223"/>
      <c r="K158" s="224"/>
      <c r="L158" s="224"/>
      <c r="M158" s="224"/>
      <c r="N158" s="229"/>
      <c r="O158" s="127"/>
      <c r="P158" s="153" t="s">
        <v>44</v>
      </c>
      <c r="Q158" s="125"/>
      <c r="R158" s="153" t="s">
        <v>45</v>
      </c>
      <c r="S158" s="11"/>
      <c r="T158" s="231" t="s">
        <v>46</v>
      </c>
      <c r="U158" s="232"/>
      <c r="V158" s="233"/>
      <c r="W158" s="234"/>
      <c r="X158" s="234"/>
      <c r="Y158" s="7"/>
      <c r="Z158" s="196"/>
      <c r="AA158" s="197"/>
      <c r="AB158" s="197"/>
      <c r="AC158" s="7"/>
      <c r="AD158" s="196"/>
      <c r="AE158" s="197"/>
      <c r="AF158" s="197"/>
      <c r="AG158" s="198"/>
      <c r="AH158" s="219"/>
      <c r="AI158" s="220"/>
      <c r="AJ158" s="220"/>
      <c r="AK158" s="221"/>
      <c r="AL158" s="129"/>
      <c r="AM158" s="130"/>
      <c r="AN158" s="217"/>
      <c r="AO158" s="218"/>
      <c r="AP158" s="218"/>
      <c r="AQ158" s="218"/>
      <c r="AR158" s="218"/>
      <c r="AS158" s="199"/>
      <c r="AT158" s="134"/>
      <c r="AU158" s="134"/>
      <c r="AV158" s="154"/>
    </row>
    <row r="159" spans="2:48" ht="18" customHeight="1">
      <c r="B159" s="226"/>
      <c r="C159" s="227"/>
      <c r="D159" s="227"/>
      <c r="E159" s="227"/>
      <c r="F159" s="227"/>
      <c r="G159" s="227"/>
      <c r="H159" s="227"/>
      <c r="I159" s="228"/>
      <c r="J159" s="226"/>
      <c r="K159" s="227"/>
      <c r="L159" s="227"/>
      <c r="M159" s="227"/>
      <c r="N159" s="230"/>
      <c r="O159" s="128"/>
      <c r="P159" s="192" t="s">
        <v>44</v>
      </c>
      <c r="Q159" s="126"/>
      <c r="R159" s="160" t="s">
        <v>45</v>
      </c>
      <c r="S159" s="12"/>
      <c r="T159" s="254" t="s">
        <v>47</v>
      </c>
      <c r="U159" s="255"/>
      <c r="V159" s="256"/>
      <c r="W159" s="257"/>
      <c r="X159" s="257"/>
      <c r="Y159" s="258"/>
      <c r="Z159" s="256"/>
      <c r="AA159" s="257"/>
      <c r="AB159" s="257"/>
      <c r="AC159" s="257"/>
      <c r="AD159" s="259"/>
      <c r="AE159" s="260"/>
      <c r="AF159" s="260"/>
      <c r="AG159" s="261"/>
      <c r="AH159" s="211">
        <f>IF(V159="",0,V159+Z159-AD159)</f>
        <v>0</v>
      </c>
      <c r="AI159" s="211"/>
      <c r="AJ159" s="211"/>
      <c r="AK159" s="212"/>
      <c r="AL159" s="213">
        <f>IF(V159="",0,VLOOKUP($F$160,$AX:$AY,2,FALSE))</f>
        <v>0</v>
      </c>
      <c r="AM159" s="214"/>
      <c r="AN159" s="215">
        <f>IF(AH159="",0,INT(AH159*AL159))</f>
        <v>0</v>
      </c>
      <c r="AO159" s="216"/>
      <c r="AP159" s="216"/>
      <c r="AQ159" s="216"/>
      <c r="AR159" s="216"/>
      <c r="AS159" s="200"/>
      <c r="AT159" s="134"/>
      <c r="AU159" s="134"/>
      <c r="AV159" s="154"/>
    </row>
    <row r="160" spans="2:48" ht="18" customHeight="1">
      <c r="B160" s="235" t="s">
        <v>67</v>
      </c>
      <c r="C160" s="236"/>
      <c r="D160" s="236"/>
      <c r="E160" s="237"/>
      <c r="F160" s="244"/>
      <c r="G160" s="245"/>
      <c r="H160" s="245"/>
      <c r="I160" s="245"/>
      <c r="J160" s="245"/>
      <c r="K160" s="245"/>
      <c r="L160" s="245"/>
      <c r="M160" s="245"/>
      <c r="N160" s="246"/>
      <c r="O160" s="235" t="s">
        <v>48</v>
      </c>
      <c r="P160" s="236"/>
      <c r="Q160" s="236"/>
      <c r="R160" s="236"/>
      <c r="S160" s="236"/>
      <c r="T160" s="236"/>
      <c r="U160" s="237"/>
      <c r="V160" s="217"/>
      <c r="W160" s="218"/>
      <c r="X160" s="218"/>
      <c r="Y160" s="253"/>
      <c r="Z160" s="196"/>
      <c r="AA160" s="197"/>
      <c r="AB160" s="197"/>
      <c r="AC160" s="7"/>
      <c r="AD160" s="196"/>
      <c r="AE160" s="197"/>
      <c r="AF160" s="197"/>
      <c r="AG160" s="7"/>
      <c r="AH160" s="219"/>
      <c r="AI160" s="220"/>
      <c r="AJ160" s="220"/>
      <c r="AK160" s="221"/>
      <c r="AL160" s="4"/>
      <c r="AM160" s="5"/>
      <c r="AN160" s="219"/>
      <c r="AO160" s="220"/>
      <c r="AP160" s="220"/>
      <c r="AQ160" s="220"/>
      <c r="AR160" s="220"/>
      <c r="AS160" s="199"/>
      <c r="AT160" s="134"/>
      <c r="AU160" s="134"/>
    </row>
    <row r="161" spans="2:47" ht="18" customHeight="1">
      <c r="B161" s="238"/>
      <c r="C161" s="239"/>
      <c r="D161" s="239"/>
      <c r="E161" s="240"/>
      <c r="F161" s="247"/>
      <c r="G161" s="248"/>
      <c r="H161" s="248"/>
      <c r="I161" s="248"/>
      <c r="J161" s="248"/>
      <c r="K161" s="248"/>
      <c r="L161" s="248"/>
      <c r="M161" s="248"/>
      <c r="N161" s="249"/>
      <c r="O161" s="238"/>
      <c r="P161" s="239"/>
      <c r="Q161" s="239"/>
      <c r="R161" s="239"/>
      <c r="S161" s="239"/>
      <c r="T161" s="239"/>
      <c r="U161" s="240"/>
      <c r="V161" s="210">
        <f>SUM(V143:Y159)</f>
        <v>0</v>
      </c>
      <c r="W161" s="211"/>
      <c r="X161" s="211"/>
      <c r="Y161" s="212"/>
      <c r="Z161" s="210">
        <f t="shared" ref="Z161" si="8">SUM(Z143:AC159)</f>
        <v>0</v>
      </c>
      <c r="AA161" s="211"/>
      <c r="AB161" s="211"/>
      <c r="AC161" s="212"/>
      <c r="AD161" s="210">
        <f t="shared" ref="AD161" si="9">SUM(AD143:AG159)</f>
        <v>0</v>
      </c>
      <c r="AE161" s="211"/>
      <c r="AF161" s="211"/>
      <c r="AG161" s="212"/>
      <c r="AH161" s="210">
        <f t="shared" ref="AH161" si="10">SUM(AH143:AK159)</f>
        <v>0</v>
      </c>
      <c r="AI161" s="211"/>
      <c r="AJ161" s="211"/>
      <c r="AK161" s="212"/>
      <c r="AL161" s="98"/>
      <c r="AM161" s="99"/>
      <c r="AN161" s="210">
        <f>SUM(AN143:AR159)</f>
        <v>0</v>
      </c>
      <c r="AO161" s="211"/>
      <c r="AP161" s="211"/>
      <c r="AQ161" s="211"/>
      <c r="AR161" s="211"/>
      <c r="AS161" s="206"/>
      <c r="AT161" s="134"/>
      <c r="AU161" s="134"/>
    </row>
    <row r="162" spans="2:47" ht="18" customHeight="1">
      <c r="B162" s="241"/>
      <c r="C162" s="242"/>
      <c r="D162" s="242"/>
      <c r="E162" s="243"/>
      <c r="F162" s="250"/>
      <c r="G162" s="251"/>
      <c r="H162" s="251"/>
      <c r="I162" s="251"/>
      <c r="J162" s="251"/>
      <c r="K162" s="251"/>
      <c r="L162" s="251"/>
      <c r="M162" s="251"/>
      <c r="N162" s="252"/>
      <c r="O162" s="241"/>
      <c r="P162" s="242"/>
      <c r="Q162" s="242"/>
      <c r="R162" s="242"/>
      <c r="S162" s="242"/>
      <c r="T162" s="242"/>
      <c r="U162" s="243"/>
      <c r="V162" s="215"/>
      <c r="W162" s="216"/>
      <c r="X162" s="216"/>
      <c r="Y162" s="347"/>
      <c r="Z162" s="215"/>
      <c r="AA162" s="216"/>
      <c r="AB162" s="216"/>
      <c r="AC162" s="216"/>
      <c r="AD162" s="215"/>
      <c r="AE162" s="216"/>
      <c r="AF162" s="216"/>
      <c r="AG162" s="216"/>
      <c r="AH162" s="215"/>
      <c r="AI162" s="216"/>
      <c r="AJ162" s="216"/>
      <c r="AK162" s="347"/>
      <c r="AL162" s="96"/>
      <c r="AM162" s="97"/>
      <c r="AN162" s="215"/>
      <c r="AO162" s="216"/>
      <c r="AP162" s="216"/>
      <c r="AQ162" s="216"/>
      <c r="AR162" s="216"/>
      <c r="AS162" s="200"/>
      <c r="AT162" s="134"/>
      <c r="AU162" s="169"/>
    </row>
    <row r="163" spans="2:47" ht="18" customHeight="1">
      <c r="AD163" s="131" t="str">
        <f>IF(AND($F160="",$V160+$V161&gt;0),"事業の種類を選択してください。","")</f>
        <v/>
      </c>
      <c r="AN163" s="222">
        <f>IF(AN160=0,0,AN160+IF(AN162=0,AN161,AN162))</f>
        <v>0</v>
      </c>
      <c r="AO163" s="222"/>
      <c r="AP163" s="222"/>
      <c r="AQ163" s="222"/>
      <c r="AR163" s="222"/>
      <c r="AS163" s="134"/>
      <c r="AT163" s="134"/>
      <c r="AU163" s="134"/>
    </row>
    <row r="164" spans="2:47" ht="31.5" customHeight="1">
      <c r="AN164" s="193"/>
      <c r="AO164" s="193"/>
      <c r="AP164" s="193"/>
      <c r="AQ164" s="193"/>
      <c r="AR164" s="193"/>
      <c r="AS164" s="134"/>
      <c r="AT164" s="134"/>
      <c r="AU164" s="134"/>
    </row>
    <row r="165" spans="2:47" ht="7.5" customHeight="1">
      <c r="X165" s="133"/>
      <c r="Y165" s="133"/>
      <c r="Z165" s="134"/>
      <c r="AA165" s="134"/>
      <c r="AB165" s="134"/>
      <c r="AC165" s="134"/>
      <c r="AD165" s="134"/>
      <c r="AE165" s="134"/>
      <c r="AF165" s="134"/>
      <c r="AG165" s="134"/>
      <c r="AH165" s="134"/>
      <c r="AI165" s="134"/>
      <c r="AJ165" s="134"/>
      <c r="AK165" s="134"/>
      <c r="AL165" s="134"/>
      <c r="AM165" s="134"/>
      <c r="AN165" s="134"/>
      <c r="AO165" s="134"/>
      <c r="AP165" s="134"/>
      <c r="AQ165" s="134"/>
      <c r="AR165" s="134"/>
      <c r="AS165" s="134"/>
    </row>
    <row r="166" spans="2:47" ht="10.5" customHeight="1">
      <c r="X166" s="133"/>
      <c r="Y166" s="133"/>
      <c r="Z166" s="134"/>
      <c r="AA166" s="134"/>
      <c r="AB166" s="134"/>
      <c r="AC166" s="134"/>
      <c r="AD166" s="134"/>
      <c r="AE166" s="134"/>
      <c r="AF166" s="134"/>
      <c r="AG166" s="134"/>
      <c r="AH166" s="134"/>
      <c r="AI166" s="134"/>
      <c r="AJ166" s="134"/>
      <c r="AK166" s="134"/>
      <c r="AL166" s="134"/>
      <c r="AM166" s="134"/>
      <c r="AN166" s="134"/>
      <c r="AO166" s="134"/>
      <c r="AP166" s="134"/>
      <c r="AQ166" s="134"/>
      <c r="AR166" s="134"/>
      <c r="AS166" s="134"/>
    </row>
    <row r="167" spans="2:47" ht="5.25" customHeight="1">
      <c r="X167" s="133"/>
      <c r="Y167" s="133"/>
      <c r="Z167" s="134"/>
      <c r="AA167" s="134"/>
      <c r="AB167" s="134"/>
      <c r="AC167" s="134"/>
      <c r="AD167" s="134"/>
      <c r="AE167" s="134"/>
      <c r="AF167" s="134"/>
      <c r="AG167" s="134"/>
      <c r="AH167" s="134"/>
      <c r="AI167" s="134"/>
      <c r="AJ167" s="134"/>
      <c r="AK167" s="134"/>
      <c r="AL167" s="134"/>
      <c r="AM167" s="134"/>
      <c r="AN167" s="134"/>
      <c r="AO167" s="134"/>
      <c r="AP167" s="134"/>
      <c r="AQ167" s="134"/>
      <c r="AR167" s="134"/>
      <c r="AS167" s="134"/>
    </row>
    <row r="168" spans="2:47" ht="5.25" customHeight="1">
      <c r="X168" s="133"/>
      <c r="Y168" s="133"/>
      <c r="Z168" s="134"/>
      <c r="AA168" s="134"/>
      <c r="AB168" s="134"/>
      <c r="AC168" s="134"/>
      <c r="AD168" s="134"/>
      <c r="AE168" s="134"/>
      <c r="AF168" s="134"/>
      <c r="AG168" s="134"/>
      <c r="AH168" s="134"/>
      <c r="AI168" s="134"/>
      <c r="AJ168" s="134"/>
      <c r="AK168" s="134"/>
      <c r="AL168" s="134"/>
      <c r="AM168" s="134"/>
      <c r="AN168" s="134"/>
      <c r="AO168" s="134"/>
      <c r="AP168" s="134"/>
      <c r="AQ168" s="134"/>
      <c r="AR168" s="134"/>
      <c r="AS168" s="134"/>
    </row>
    <row r="169" spans="2:47" ht="5.25" customHeight="1">
      <c r="X169" s="133"/>
      <c r="Y169" s="133"/>
      <c r="Z169" s="134"/>
      <c r="AA169" s="134"/>
      <c r="AB169" s="134"/>
      <c r="AC169" s="134"/>
      <c r="AD169" s="134"/>
      <c r="AE169" s="134"/>
      <c r="AF169" s="134"/>
      <c r="AG169" s="134"/>
      <c r="AH169" s="134"/>
      <c r="AI169" s="134"/>
      <c r="AJ169" s="134"/>
      <c r="AK169" s="134"/>
      <c r="AL169" s="134"/>
      <c r="AM169" s="134"/>
      <c r="AN169" s="134"/>
      <c r="AO169" s="134"/>
      <c r="AP169" s="134"/>
      <c r="AQ169" s="134"/>
      <c r="AR169" s="134"/>
      <c r="AS169" s="134"/>
    </row>
    <row r="170" spans="2:47" ht="5.25" customHeight="1">
      <c r="X170" s="133"/>
      <c r="Y170" s="133"/>
      <c r="Z170" s="134"/>
      <c r="AA170" s="134"/>
      <c r="AB170" s="134"/>
      <c r="AC170" s="134"/>
      <c r="AD170" s="134"/>
      <c r="AE170" s="134"/>
      <c r="AF170" s="134"/>
      <c r="AG170" s="134"/>
      <c r="AH170" s="134"/>
      <c r="AI170" s="134"/>
      <c r="AJ170" s="134"/>
      <c r="AK170" s="134"/>
      <c r="AL170" s="134"/>
      <c r="AM170" s="134"/>
      <c r="AN170" s="134"/>
      <c r="AO170" s="134"/>
      <c r="AP170" s="134"/>
      <c r="AQ170" s="134"/>
      <c r="AR170" s="134"/>
      <c r="AS170" s="134"/>
    </row>
    <row r="171" spans="2:47" ht="17.25" customHeight="1">
      <c r="B171" s="139" t="s">
        <v>49</v>
      </c>
      <c r="L171" s="134"/>
      <c r="M171" s="134"/>
      <c r="N171" s="134"/>
      <c r="O171" s="134"/>
      <c r="P171" s="134"/>
      <c r="Q171" s="134"/>
      <c r="R171" s="134"/>
      <c r="S171" s="175"/>
      <c r="T171" s="175"/>
      <c r="U171" s="175"/>
      <c r="V171" s="175"/>
      <c r="W171" s="175"/>
      <c r="X171" s="134"/>
      <c r="Y171" s="134"/>
      <c r="Z171" s="134"/>
      <c r="AA171" s="134"/>
      <c r="AB171" s="134"/>
      <c r="AC171" s="134"/>
      <c r="AL171" s="189"/>
    </row>
    <row r="172" spans="2:47" ht="12.75" customHeight="1">
      <c r="L172" s="134"/>
      <c r="M172" s="190"/>
      <c r="N172" s="190"/>
      <c r="O172" s="190"/>
      <c r="P172" s="190"/>
      <c r="Q172" s="190"/>
      <c r="R172" s="190"/>
      <c r="S172" s="190"/>
      <c r="T172" s="191"/>
      <c r="U172" s="191"/>
      <c r="V172" s="191"/>
      <c r="W172" s="191"/>
      <c r="X172" s="191"/>
      <c r="Y172" s="191"/>
      <c r="Z172" s="191"/>
      <c r="AA172" s="190"/>
      <c r="AB172" s="190"/>
      <c r="AC172" s="190"/>
      <c r="AL172" s="189"/>
      <c r="AM172" s="444"/>
      <c r="AN172" s="445"/>
      <c r="AO172" s="445"/>
      <c r="AP172" s="446"/>
    </row>
    <row r="173" spans="2:47" ht="12.75" customHeight="1">
      <c r="L173" s="134"/>
      <c r="M173" s="190"/>
      <c r="N173" s="190"/>
      <c r="O173" s="190"/>
      <c r="P173" s="190"/>
      <c r="Q173" s="190"/>
      <c r="R173" s="190"/>
      <c r="S173" s="190"/>
      <c r="T173" s="191"/>
      <c r="U173" s="191"/>
      <c r="V173" s="191"/>
      <c r="W173" s="191"/>
      <c r="X173" s="191"/>
      <c r="Y173" s="191"/>
      <c r="Z173" s="191"/>
      <c r="AA173" s="190"/>
      <c r="AB173" s="190"/>
      <c r="AC173" s="190"/>
      <c r="AL173" s="189"/>
      <c r="AM173" s="447"/>
      <c r="AN173" s="448"/>
      <c r="AO173" s="448"/>
      <c r="AP173" s="449"/>
    </row>
    <row r="174" spans="2:47" ht="12.75" customHeight="1">
      <c r="L174" s="134"/>
      <c r="M174" s="190"/>
      <c r="N174" s="190"/>
      <c r="O174" s="190"/>
      <c r="P174" s="190"/>
      <c r="Q174" s="190"/>
      <c r="R174" s="190"/>
      <c r="S174" s="190"/>
      <c r="T174" s="190"/>
      <c r="U174" s="190"/>
      <c r="V174" s="190"/>
      <c r="W174" s="190"/>
      <c r="X174" s="190"/>
      <c r="Y174" s="190"/>
      <c r="Z174" s="190"/>
      <c r="AA174" s="190"/>
      <c r="AB174" s="190"/>
      <c r="AC174" s="190"/>
      <c r="AL174" s="189"/>
      <c r="AM174" s="144"/>
      <c r="AN174" s="144"/>
      <c r="AO174" s="134"/>
      <c r="AP174" s="134"/>
    </row>
    <row r="175" spans="2:47" ht="6" customHeight="1">
      <c r="L175" s="134"/>
      <c r="M175" s="190"/>
      <c r="N175" s="190"/>
      <c r="O175" s="190"/>
      <c r="P175" s="190"/>
      <c r="Q175" s="190"/>
      <c r="R175" s="190"/>
      <c r="S175" s="190"/>
      <c r="T175" s="190"/>
      <c r="U175" s="190"/>
      <c r="V175" s="190"/>
      <c r="W175" s="190"/>
      <c r="X175" s="190"/>
      <c r="Y175" s="190"/>
      <c r="Z175" s="190"/>
      <c r="AA175" s="190"/>
      <c r="AB175" s="190"/>
      <c r="AC175" s="190"/>
      <c r="AL175" s="189"/>
      <c r="AM175" s="189"/>
    </row>
    <row r="176" spans="2:47" ht="12.75" customHeight="1">
      <c r="B176" s="325" t="s">
        <v>2</v>
      </c>
      <c r="C176" s="326"/>
      <c r="D176" s="326"/>
      <c r="E176" s="326"/>
      <c r="F176" s="326"/>
      <c r="G176" s="326"/>
      <c r="H176" s="326"/>
      <c r="I176" s="326"/>
      <c r="J176" s="328" t="s">
        <v>10</v>
      </c>
      <c r="K176" s="328"/>
      <c r="L176" s="146" t="s">
        <v>3</v>
      </c>
      <c r="M176" s="328" t="s">
        <v>11</v>
      </c>
      <c r="N176" s="328"/>
      <c r="O176" s="329" t="s">
        <v>12</v>
      </c>
      <c r="P176" s="328"/>
      <c r="Q176" s="328"/>
      <c r="R176" s="328"/>
      <c r="S176" s="328"/>
      <c r="T176" s="328"/>
      <c r="U176" s="328" t="s">
        <v>13</v>
      </c>
      <c r="V176" s="328"/>
      <c r="W176" s="328"/>
      <c r="X176" s="134"/>
      <c r="Y176" s="134"/>
      <c r="Z176" s="134"/>
      <c r="AA176" s="134"/>
      <c r="AB176" s="134"/>
      <c r="AC176" s="134"/>
      <c r="AD176" s="137"/>
      <c r="AE176" s="137"/>
      <c r="AF176" s="137"/>
      <c r="AG176" s="137"/>
      <c r="AH176" s="137"/>
      <c r="AI176" s="137"/>
      <c r="AJ176" s="137"/>
      <c r="AK176" s="134"/>
      <c r="AL176" s="330">
        <f>$AL$9</f>
        <v>0</v>
      </c>
      <c r="AM176" s="331"/>
      <c r="AN176" s="336" t="s">
        <v>4</v>
      </c>
      <c r="AO176" s="336"/>
      <c r="AP176" s="331">
        <v>5</v>
      </c>
      <c r="AQ176" s="331"/>
      <c r="AR176" s="336" t="s">
        <v>5</v>
      </c>
      <c r="AS176" s="339"/>
      <c r="AT176" s="134"/>
      <c r="AU176" s="134"/>
    </row>
    <row r="177" spans="2:48" ht="13.5" customHeight="1">
      <c r="B177" s="326"/>
      <c r="C177" s="326"/>
      <c r="D177" s="326"/>
      <c r="E177" s="326"/>
      <c r="F177" s="326"/>
      <c r="G177" s="326"/>
      <c r="H177" s="326"/>
      <c r="I177" s="326"/>
      <c r="J177" s="342" t="str">
        <f>$J$10</f>
        <v>2</v>
      </c>
      <c r="K177" s="291" t="str">
        <f>$K$10</f>
        <v>7</v>
      </c>
      <c r="L177" s="344" t="str">
        <f>$L$10</f>
        <v>1</v>
      </c>
      <c r="M177" s="294" t="str">
        <f>$M$10</f>
        <v>0</v>
      </c>
      <c r="N177" s="291" t="str">
        <f>$N$10</f>
        <v>2</v>
      </c>
      <c r="O177" s="294" t="str">
        <f>$O$10</f>
        <v>9</v>
      </c>
      <c r="P177" s="288" t="str">
        <f>$P$10</f>
        <v>4</v>
      </c>
      <c r="Q177" s="288" t="str">
        <f>$Q$10</f>
        <v>6</v>
      </c>
      <c r="R177" s="288" t="str">
        <f>$R$10</f>
        <v>0</v>
      </c>
      <c r="S177" s="288" t="str">
        <f>$S$10</f>
        <v>1</v>
      </c>
      <c r="T177" s="291" t="str">
        <f>$T$10</f>
        <v>5</v>
      </c>
      <c r="U177" s="294">
        <f>$U$10</f>
        <v>0</v>
      </c>
      <c r="V177" s="288">
        <f>$V$10</f>
        <v>0</v>
      </c>
      <c r="W177" s="291">
        <f>$W$10</f>
        <v>0</v>
      </c>
      <c r="X177" s="134"/>
      <c r="Y177" s="134"/>
      <c r="Z177" s="134"/>
      <c r="AA177" s="134"/>
      <c r="AB177" s="134"/>
      <c r="AC177" s="134"/>
      <c r="AD177" s="137"/>
      <c r="AE177" s="137"/>
      <c r="AF177" s="137"/>
      <c r="AG177" s="137"/>
      <c r="AH177" s="137"/>
      <c r="AI177" s="137"/>
      <c r="AJ177" s="137"/>
      <c r="AK177" s="134"/>
      <c r="AL177" s="332"/>
      <c r="AM177" s="333"/>
      <c r="AN177" s="337"/>
      <c r="AO177" s="337"/>
      <c r="AP177" s="333"/>
      <c r="AQ177" s="333"/>
      <c r="AR177" s="337"/>
      <c r="AS177" s="340"/>
      <c r="AT177" s="134"/>
      <c r="AU177" s="134"/>
    </row>
    <row r="178" spans="2:48" ht="9" customHeight="1">
      <c r="B178" s="326"/>
      <c r="C178" s="326"/>
      <c r="D178" s="326"/>
      <c r="E178" s="326"/>
      <c r="F178" s="326"/>
      <c r="G178" s="326"/>
      <c r="H178" s="326"/>
      <c r="I178" s="326"/>
      <c r="J178" s="343"/>
      <c r="K178" s="292"/>
      <c r="L178" s="345"/>
      <c r="M178" s="295"/>
      <c r="N178" s="292"/>
      <c r="O178" s="295"/>
      <c r="P178" s="289"/>
      <c r="Q178" s="289"/>
      <c r="R178" s="289"/>
      <c r="S178" s="289"/>
      <c r="T178" s="292"/>
      <c r="U178" s="295"/>
      <c r="V178" s="289"/>
      <c r="W178" s="292"/>
      <c r="X178" s="134"/>
      <c r="Y178" s="134"/>
      <c r="Z178" s="134"/>
      <c r="AA178" s="134"/>
      <c r="AB178" s="134"/>
      <c r="AC178" s="134"/>
      <c r="AD178" s="137"/>
      <c r="AE178" s="137"/>
      <c r="AF178" s="137"/>
      <c r="AG178" s="137"/>
      <c r="AH178" s="137"/>
      <c r="AI178" s="137"/>
      <c r="AJ178" s="137"/>
      <c r="AK178" s="134"/>
      <c r="AL178" s="334"/>
      <c r="AM178" s="335"/>
      <c r="AN178" s="338"/>
      <c r="AO178" s="338"/>
      <c r="AP178" s="335"/>
      <c r="AQ178" s="335"/>
      <c r="AR178" s="338"/>
      <c r="AS178" s="341"/>
      <c r="AT178" s="134"/>
      <c r="AU178" s="134"/>
    </row>
    <row r="179" spans="2:48" ht="6" customHeight="1">
      <c r="B179" s="327"/>
      <c r="C179" s="327"/>
      <c r="D179" s="327"/>
      <c r="E179" s="327"/>
      <c r="F179" s="327"/>
      <c r="G179" s="327"/>
      <c r="H179" s="327"/>
      <c r="I179" s="327"/>
      <c r="J179" s="343"/>
      <c r="K179" s="293"/>
      <c r="L179" s="346"/>
      <c r="M179" s="296"/>
      <c r="N179" s="293"/>
      <c r="O179" s="296"/>
      <c r="P179" s="290"/>
      <c r="Q179" s="290"/>
      <c r="R179" s="290"/>
      <c r="S179" s="290"/>
      <c r="T179" s="293"/>
      <c r="U179" s="296"/>
      <c r="V179" s="290"/>
      <c r="W179" s="293"/>
      <c r="X179" s="134"/>
      <c r="Y179" s="134"/>
      <c r="Z179" s="134"/>
      <c r="AA179" s="134"/>
      <c r="AB179" s="134"/>
      <c r="AC179" s="134"/>
      <c r="AD179" s="134"/>
      <c r="AE179" s="134"/>
      <c r="AF179" s="134"/>
      <c r="AG179" s="134"/>
      <c r="AH179" s="134"/>
      <c r="AI179" s="134"/>
      <c r="AJ179" s="134"/>
      <c r="AK179" s="134"/>
      <c r="AT179" s="134"/>
      <c r="AU179" s="134"/>
    </row>
    <row r="180" spans="2:48" ht="15" customHeight="1">
      <c r="B180" s="265" t="s">
        <v>50</v>
      </c>
      <c r="C180" s="266"/>
      <c r="D180" s="266"/>
      <c r="E180" s="266"/>
      <c r="F180" s="266"/>
      <c r="G180" s="266"/>
      <c r="H180" s="266"/>
      <c r="I180" s="267"/>
      <c r="J180" s="265" t="s">
        <v>6</v>
      </c>
      <c r="K180" s="266"/>
      <c r="L180" s="266"/>
      <c r="M180" s="266"/>
      <c r="N180" s="274"/>
      <c r="O180" s="277" t="s">
        <v>51</v>
      </c>
      <c r="P180" s="266"/>
      <c r="Q180" s="266"/>
      <c r="R180" s="266"/>
      <c r="S180" s="266"/>
      <c r="T180" s="266"/>
      <c r="U180" s="267"/>
      <c r="V180" s="147" t="s">
        <v>52</v>
      </c>
      <c r="W180" s="148"/>
      <c r="X180" s="148"/>
      <c r="Y180" s="297" t="s">
        <v>53</v>
      </c>
      <c r="Z180" s="297"/>
      <c r="AA180" s="297"/>
      <c r="AB180" s="297"/>
      <c r="AC180" s="297"/>
      <c r="AD180" s="297"/>
      <c r="AE180" s="297"/>
      <c r="AF180" s="297"/>
      <c r="AG180" s="297"/>
      <c r="AH180" s="297"/>
      <c r="AI180" s="148"/>
      <c r="AJ180" s="148"/>
      <c r="AK180" s="149"/>
      <c r="AL180" s="298" t="s">
        <v>195</v>
      </c>
      <c r="AM180" s="298"/>
      <c r="AN180" s="280" t="s">
        <v>32</v>
      </c>
      <c r="AO180" s="280"/>
      <c r="AP180" s="280"/>
      <c r="AQ180" s="280"/>
      <c r="AR180" s="280"/>
      <c r="AS180" s="281"/>
      <c r="AT180" s="134"/>
      <c r="AU180" s="134"/>
    </row>
    <row r="181" spans="2:48" ht="13.5" customHeight="1">
      <c r="B181" s="268"/>
      <c r="C181" s="269"/>
      <c r="D181" s="269"/>
      <c r="E181" s="269"/>
      <c r="F181" s="269"/>
      <c r="G181" s="269"/>
      <c r="H181" s="269"/>
      <c r="I181" s="270"/>
      <c r="J181" s="268"/>
      <c r="K181" s="269"/>
      <c r="L181" s="269"/>
      <c r="M181" s="269"/>
      <c r="N181" s="275"/>
      <c r="O181" s="278"/>
      <c r="P181" s="269"/>
      <c r="Q181" s="269"/>
      <c r="R181" s="269"/>
      <c r="S181" s="269"/>
      <c r="T181" s="269"/>
      <c r="U181" s="270"/>
      <c r="V181" s="282" t="s">
        <v>7</v>
      </c>
      <c r="W181" s="283"/>
      <c r="X181" s="283"/>
      <c r="Y181" s="284"/>
      <c r="Z181" s="299" t="s">
        <v>16</v>
      </c>
      <c r="AA181" s="300"/>
      <c r="AB181" s="300"/>
      <c r="AC181" s="301"/>
      <c r="AD181" s="305" t="s">
        <v>17</v>
      </c>
      <c r="AE181" s="306"/>
      <c r="AF181" s="306"/>
      <c r="AG181" s="307"/>
      <c r="AH181" s="311" t="s">
        <v>68</v>
      </c>
      <c r="AI181" s="312"/>
      <c r="AJ181" s="312"/>
      <c r="AK181" s="313"/>
      <c r="AL181" s="317" t="s">
        <v>196</v>
      </c>
      <c r="AM181" s="317"/>
      <c r="AN181" s="319" t="s">
        <v>18</v>
      </c>
      <c r="AO181" s="320"/>
      <c r="AP181" s="320"/>
      <c r="AQ181" s="320"/>
      <c r="AR181" s="321"/>
      <c r="AS181" s="322"/>
      <c r="AT181" s="134"/>
      <c r="AU181" s="134"/>
    </row>
    <row r="182" spans="2:48" ht="13.5" customHeight="1">
      <c r="B182" s="271"/>
      <c r="C182" s="272"/>
      <c r="D182" s="272"/>
      <c r="E182" s="272"/>
      <c r="F182" s="272"/>
      <c r="G182" s="272"/>
      <c r="H182" s="272"/>
      <c r="I182" s="273"/>
      <c r="J182" s="271"/>
      <c r="K182" s="272"/>
      <c r="L182" s="272"/>
      <c r="M182" s="272"/>
      <c r="N182" s="276"/>
      <c r="O182" s="279"/>
      <c r="P182" s="272"/>
      <c r="Q182" s="272"/>
      <c r="R182" s="272"/>
      <c r="S182" s="272"/>
      <c r="T182" s="272"/>
      <c r="U182" s="273"/>
      <c r="V182" s="285"/>
      <c r="W182" s="286"/>
      <c r="X182" s="286"/>
      <c r="Y182" s="287"/>
      <c r="Z182" s="302"/>
      <c r="AA182" s="303"/>
      <c r="AB182" s="303"/>
      <c r="AC182" s="304"/>
      <c r="AD182" s="308"/>
      <c r="AE182" s="309"/>
      <c r="AF182" s="309"/>
      <c r="AG182" s="310"/>
      <c r="AH182" s="314"/>
      <c r="AI182" s="315"/>
      <c r="AJ182" s="315"/>
      <c r="AK182" s="316"/>
      <c r="AL182" s="318"/>
      <c r="AM182" s="318"/>
      <c r="AN182" s="323"/>
      <c r="AO182" s="323"/>
      <c r="AP182" s="323"/>
      <c r="AQ182" s="323"/>
      <c r="AR182" s="323"/>
      <c r="AS182" s="324"/>
      <c r="AT182" s="134"/>
      <c r="AU182" s="134"/>
    </row>
    <row r="183" spans="2:48" ht="18" customHeight="1">
      <c r="B183" s="223"/>
      <c r="C183" s="224"/>
      <c r="D183" s="224"/>
      <c r="E183" s="224"/>
      <c r="F183" s="224"/>
      <c r="G183" s="224"/>
      <c r="H183" s="224"/>
      <c r="I183" s="225"/>
      <c r="J183" s="223"/>
      <c r="K183" s="224"/>
      <c r="L183" s="224"/>
      <c r="M183" s="224"/>
      <c r="N183" s="229"/>
      <c r="O183" s="127"/>
      <c r="P183" s="153" t="s">
        <v>0</v>
      </c>
      <c r="Q183" s="125"/>
      <c r="R183" s="153" t="s">
        <v>1</v>
      </c>
      <c r="S183" s="11"/>
      <c r="T183" s="231" t="s">
        <v>54</v>
      </c>
      <c r="U183" s="232"/>
      <c r="V183" s="233"/>
      <c r="W183" s="234"/>
      <c r="X183" s="234"/>
      <c r="Y183" s="6" t="s">
        <v>8</v>
      </c>
      <c r="Z183" s="3"/>
      <c r="AA183" s="194"/>
      <c r="AB183" s="194"/>
      <c r="AC183" s="6" t="s">
        <v>8</v>
      </c>
      <c r="AD183" s="3"/>
      <c r="AE183" s="194"/>
      <c r="AF183" s="194"/>
      <c r="AG183" s="195" t="s">
        <v>8</v>
      </c>
      <c r="AH183" s="219"/>
      <c r="AI183" s="220"/>
      <c r="AJ183" s="220"/>
      <c r="AK183" s="221"/>
      <c r="AL183" s="129"/>
      <c r="AM183" s="130"/>
      <c r="AN183" s="217"/>
      <c r="AO183" s="218"/>
      <c r="AP183" s="218"/>
      <c r="AQ183" s="218"/>
      <c r="AR183" s="218"/>
      <c r="AS183" s="195" t="s">
        <v>8</v>
      </c>
      <c r="AT183" s="134"/>
      <c r="AU183" s="134"/>
      <c r="AV183" s="154"/>
    </row>
    <row r="184" spans="2:48" ht="18" customHeight="1">
      <c r="B184" s="226"/>
      <c r="C184" s="227"/>
      <c r="D184" s="227"/>
      <c r="E184" s="227"/>
      <c r="F184" s="227"/>
      <c r="G184" s="227"/>
      <c r="H184" s="227"/>
      <c r="I184" s="228"/>
      <c r="J184" s="226"/>
      <c r="K184" s="227"/>
      <c r="L184" s="227"/>
      <c r="M184" s="227"/>
      <c r="N184" s="230"/>
      <c r="O184" s="128"/>
      <c r="P184" s="137" t="s">
        <v>0</v>
      </c>
      <c r="Q184" s="126"/>
      <c r="R184" s="137" t="s">
        <v>1</v>
      </c>
      <c r="S184" s="12"/>
      <c r="T184" s="254" t="s">
        <v>55</v>
      </c>
      <c r="U184" s="255"/>
      <c r="V184" s="256"/>
      <c r="W184" s="257"/>
      <c r="X184" s="257"/>
      <c r="Y184" s="258"/>
      <c r="Z184" s="259"/>
      <c r="AA184" s="260"/>
      <c r="AB184" s="260"/>
      <c r="AC184" s="260"/>
      <c r="AD184" s="259">
        <v>0</v>
      </c>
      <c r="AE184" s="260"/>
      <c r="AF184" s="260"/>
      <c r="AG184" s="261"/>
      <c r="AH184" s="211">
        <f>IF(V184="",0,V184+Z184-AD184)</f>
        <v>0</v>
      </c>
      <c r="AI184" s="211"/>
      <c r="AJ184" s="211"/>
      <c r="AK184" s="212"/>
      <c r="AL184" s="213">
        <f>IF(V184="",0,VLOOKUP($F$201,$AX:$AY,2,FALSE))</f>
        <v>0</v>
      </c>
      <c r="AM184" s="214"/>
      <c r="AN184" s="215">
        <f>IF(AH184="",0,INT(AH184*AL184))</f>
        <v>0</v>
      </c>
      <c r="AO184" s="216"/>
      <c r="AP184" s="216"/>
      <c r="AQ184" s="216"/>
      <c r="AR184" s="216"/>
      <c r="AS184" s="200"/>
      <c r="AT184" s="134"/>
      <c r="AU184" s="134"/>
      <c r="AV184" s="154"/>
    </row>
    <row r="185" spans="2:48" ht="18" customHeight="1">
      <c r="B185" s="223"/>
      <c r="C185" s="224"/>
      <c r="D185" s="224"/>
      <c r="E185" s="224"/>
      <c r="F185" s="224"/>
      <c r="G185" s="224"/>
      <c r="H185" s="224"/>
      <c r="I185" s="225"/>
      <c r="J185" s="223"/>
      <c r="K185" s="224"/>
      <c r="L185" s="224"/>
      <c r="M185" s="224"/>
      <c r="N185" s="229"/>
      <c r="O185" s="127"/>
      <c r="P185" s="153" t="s">
        <v>44</v>
      </c>
      <c r="Q185" s="125"/>
      <c r="R185" s="153" t="s">
        <v>45</v>
      </c>
      <c r="S185" s="11"/>
      <c r="T185" s="231" t="s">
        <v>46</v>
      </c>
      <c r="U185" s="232"/>
      <c r="V185" s="233"/>
      <c r="W185" s="234"/>
      <c r="X185" s="234"/>
      <c r="Y185" s="7"/>
      <c r="Z185" s="196"/>
      <c r="AA185" s="197"/>
      <c r="AB185" s="197"/>
      <c r="AC185" s="7"/>
      <c r="AD185" s="196"/>
      <c r="AE185" s="197"/>
      <c r="AF185" s="197"/>
      <c r="AG185" s="198"/>
      <c r="AH185" s="219"/>
      <c r="AI185" s="220"/>
      <c r="AJ185" s="220"/>
      <c r="AK185" s="221"/>
      <c r="AL185" s="129"/>
      <c r="AM185" s="130"/>
      <c r="AN185" s="217"/>
      <c r="AO185" s="218"/>
      <c r="AP185" s="218"/>
      <c r="AQ185" s="218"/>
      <c r="AR185" s="218"/>
      <c r="AS185" s="199"/>
      <c r="AT185" s="134"/>
      <c r="AU185" s="134"/>
      <c r="AV185" s="154"/>
    </row>
    <row r="186" spans="2:48" ht="18" customHeight="1">
      <c r="B186" s="226"/>
      <c r="C186" s="227"/>
      <c r="D186" s="227"/>
      <c r="E186" s="227"/>
      <c r="F186" s="227"/>
      <c r="G186" s="227"/>
      <c r="H186" s="227"/>
      <c r="I186" s="228"/>
      <c r="J186" s="226"/>
      <c r="K186" s="227"/>
      <c r="L186" s="227"/>
      <c r="M186" s="227"/>
      <c r="N186" s="230"/>
      <c r="O186" s="128"/>
      <c r="P186" s="160" t="s">
        <v>44</v>
      </c>
      <c r="Q186" s="126"/>
      <c r="R186" s="160" t="s">
        <v>45</v>
      </c>
      <c r="S186" s="12"/>
      <c r="T186" s="254" t="s">
        <v>47</v>
      </c>
      <c r="U186" s="255"/>
      <c r="V186" s="256"/>
      <c r="W186" s="257"/>
      <c r="X186" s="257"/>
      <c r="Y186" s="258"/>
      <c r="Z186" s="259"/>
      <c r="AA186" s="260"/>
      <c r="AB186" s="260"/>
      <c r="AC186" s="260"/>
      <c r="AD186" s="259">
        <v>0</v>
      </c>
      <c r="AE186" s="260"/>
      <c r="AF186" s="260"/>
      <c r="AG186" s="261"/>
      <c r="AH186" s="211">
        <f>IF(V186="",0,V186+Z186-AD186)</f>
        <v>0</v>
      </c>
      <c r="AI186" s="211"/>
      <c r="AJ186" s="211"/>
      <c r="AK186" s="212"/>
      <c r="AL186" s="213">
        <f>IF(V186="",0,VLOOKUP($F$201,$AX:$AY,2,FALSE))</f>
        <v>0</v>
      </c>
      <c r="AM186" s="214"/>
      <c r="AN186" s="215">
        <f>IF(AH186="",0,INT(AH186*AL186))</f>
        <v>0</v>
      </c>
      <c r="AO186" s="216"/>
      <c r="AP186" s="216"/>
      <c r="AQ186" s="216"/>
      <c r="AR186" s="216"/>
      <c r="AS186" s="200"/>
      <c r="AT186" s="134"/>
      <c r="AU186" s="134"/>
      <c r="AV186" s="154"/>
    </row>
    <row r="187" spans="2:48" ht="18" customHeight="1">
      <c r="B187" s="223"/>
      <c r="C187" s="224"/>
      <c r="D187" s="224"/>
      <c r="E187" s="224"/>
      <c r="F187" s="224"/>
      <c r="G187" s="224"/>
      <c r="H187" s="224"/>
      <c r="I187" s="225"/>
      <c r="J187" s="223"/>
      <c r="K187" s="224"/>
      <c r="L187" s="224"/>
      <c r="M187" s="224"/>
      <c r="N187" s="229"/>
      <c r="O187" s="127"/>
      <c r="P187" s="153" t="s">
        <v>44</v>
      </c>
      <c r="Q187" s="125"/>
      <c r="R187" s="153" t="s">
        <v>45</v>
      </c>
      <c r="S187" s="11"/>
      <c r="T187" s="231" t="s">
        <v>46</v>
      </c>
      <c r="U187" s="232"/>
      <c r="V187" s="233"/>
      <c r="W187" s="234"/>
      <c r="X187" s="234"/>
      <c r="Y187" s="7"/>
      <c r="Z187" s="196"/>
      <c r="AA187" s="197"/>
      <c r="AB187" s="197"/>
      <c r="AC187" s="7"/>
      <c r="AD187" s="196"/>
      <c r="AE187" s="197"/>
      <c r="AF187" s="197"/>
      <c r="AG187" s="198"/>
      <c r="AH187" s="219"/>
      <c r="AI187" s="220"/>
      <c r="AJ187" s="220"/>
      <c r="AK187" s="221"/>
      <c r="AL187" s="129"/>
      <c r="AM187" s="130"/>
      <c r="AN187" s="217"/>
      <c r="AO187" s="218"/>
      <c r="AP187" s="218"/>
      <c r="AQ187" s="218"/>
      <c r="AR187" s="218"/>
      <c r="AS187" s="199"/>
      <c r="AT187" s="134"/>
      <c r="AU187" s="134"/>
      <c r="AV187" s="154"/>
    </row>
    <row r="188" spans="2:48" ht="18" customHeight="1">
      <c r="B188" s="226"/>
      <c r="C188" s="227"/>
      <c r="D188" s="227"/>
      <c r="E188" s="227"/>
      <c r="F188" s="227"/>
      <c r="G188" s="227"/>
      <c r="H188" s="227"/>
      <c r="I188" s="228"/>
      <c r="J188" s="226"/>
      <c r="K188" s="227"/>
      <c r="L188" s="227"/>
      <c r="M188" s="227"/>
      <c r="N188" s="230"/>
      <c r="O188" s="128"/>
      <c r="P188" s="160" t="s">
        <v>44</v>
      </c>
      <c r="Q188" s="126"/>
      <c r="R188" s="160" t="s">
        <v>45</v>
      </c>
      <c r="S188" s="12"/>
      <c r="T188" s="254" t="s">
        <v>47</v>
      </c>
      <c r="U188" s="255"/>
      <c r="V188" s="256"/>
      <c r="W188" s="257"/>
      <c r="X188" s="257"/>
      <c r="Y188" s="258"/>
      <c r="Z188" s="256"/>
      <c r="AA188" s="257"/>
      <c r="AB188" s="257"/>
      <c r="AC188" s="257"/>
      <c r="AD188" s="256">
        <v>0</v>
      </c>
      <c r="AE188" s="257"/>
      <c r="AF188" s="257"/>
      <c r="AG188" s="258"/>
      <c r="AH188" s="211">
        <f>IF(V188="",0,V188+Z188-AD188)</f>
        <v>0</v>
      </c>
      <c r="AI188" s="211"/>
      <c r="AJ188" s="211"/>
      <c r="AK188" s="212"/>
      <c r="AL188" s="213">
        <f>IF(V188="",0,VLOOKUP($F$201,$AX:$AY,2,FALSE))</f>
        <v>0</v>
      </c>
      <c r="AM188" s="214"/>
      <c r="AN188" s="215">
        <f>IF(AH188="",0,INT(AH188*AL188))</f>
        <v>0</v>
      </c>
      <c r="AO188" s="216"/>
      <c r="AP188" s="216"/>
      <c r="AQ188" s="216"/>
      <c r="AR188" s="216"/>
      <c r="AS188" s="200"/>
      <c r="AT188" s="134"/>
      <c r="AU188" s="134"/>
      <c r="AV188" s="154"/>
    </row>
    <row r="189" spans="2:48" ht="18" customHeight="1">
      <c r="B189" s="223"/>
      <c r="C189" s="224"/>
      <c r="D189" s="224"/>
      <c r="E189" s="224"/>
      <c r="F189" s="224"/>
      <c r="G189" s="224"/>
      <c r="H189" s="224"/>
      <c r="I189" s="225"/>
      <c r="J189" s="223"/>
      <c r="K189" s="224"/>
      <c r="L189" s="224"/>
      <c r="M189" s="224"/>
      <c r="N189" s="229"/>
      <c r="O189" s="127"/>
      <c r="P189" s="153" t="s">
        <v>44</v>
      </c>
      <c r="Q189" s="125"/>
      <c r="R189" s="153" t="s">
        <v>45</v>
      </c>
      <c r="S189" s="11"/>
      <c r="T189" s="231" t="s">
        <v>46</v>
      </c>
      <c r="U189" s="232"/>
      <c r="V189" s="233"/>
      <c r="W189" s="234"/>
      <c r="X189" s="234"/>
      <c r="Y189" s="8"/>
      <c r="Z189" s="207"/>
      <c r="AA189" s="208"/>
      <c r="AB189" s="208"/>
      <c r="AC189" s="8"/>
      <c r="AD189" s="207"/>
      <c r="AE189" s="208"/>
      <c r="AF189" s="208"/>
      <c r="AG189" s="209"/>
      <c r="AH189" s="219"/>
      <c r="AI189" s="220"/>
      <c r="AJ189" s="220"/>
      <c r="AK189" s="221"/>
      <c r="AL189" s="129"/>
      <c r="AM189" s="130"/>
      <c r="AN189" s="217"/>
      <c r="AO189" s="218"/>
      <c r="AP189" s="218"/>
      <c r="AQ189" s="218"/>
      <c r="AR189" s="218"/>
      <c r="AS189" s="199"/>
      <c r="AT189" s="134"/>
      <c r="AU189" s="134"/>
      <c r="AV189" s="154"/>
    </row>
    <row r="190" spans="2:48" ht="18" customHeight="1">
      <c r="B190" s="226"/>
      <c r="C190" s="227"/>
      <c r="D190" s="227"/>
      <c r="E190" s="227"/>
      <c r="F190" s="227"/>
      <c r="G190" s="227"/>
      <c r="H190" s="227"/>
      <c r="I190" s="228"/>
      <c r="J190" s="226"/>
      <c r="K190" s="227"/>
      <c r="L190" s="227"/>
      <c r="M190" s="227"/>
      <c r="N190" s="230"/>
      <c r="O190" s="128"/>
      <c r="P190" s="160" t="s">
        <v>44</v>
      </c>
      <c r="Q190" s="126"/>
      <c r="R190" s="160" t="s">
        <v>45</v>
      </c>
      <c r="S190" s="12"/>
      <c r="T190" s="254" t="s">
        <v>47</v>
      </c>
      <c r="U190" s="255"/>
      <c r="V190" s="256"/>
      <c r="W190" s="257"/>
      <c r="X190" s="257"/>
      <c r="Y190" s="258"/>
      <c r="Z190" s="259"/>
      <c r="AA190" s="260"/>
      <c r="AB190" s="260"/>
      <c r="AC190" s="260"/>
      <c r="AD190" s="259">
        <v>0</v>
      </c>
      <c r="AE190" s="260"/>
      <c r="AF190" s="260"/>
      <c r="AG190" s="261"/>
      <c r="AH190" s="211">
        <f>IF(V190="",0,V190+Z190-AD190)</f>
        <v>0</v>
      </c>
      <c r="AI190" s="211"/>
      <c r="AJ190" s="211"/>
      <c r="AK190" s="212"/>
      <c r="AL190" s="213">
        <f>IF(V190="",0,VLOOKUP($F$201,$AX:$AY,2,FALSE))</f>
        <v>0</v>
      </c>
      <c r="AM190" s="214"/>
      <c r="AN190" s="215">
        <f>IF(AH190="",0,INT(AH190*AL190))</f>
        <v>0</v>
      </c>
      <c r="AO190" s="216"/>
      <c r="AP190" s="216"/>
      <c r="AQ190" s="216"/>
      <c r="AR190" s="216"/>
      <c r="AS190" s="200"/>
      <c r="AT190" s="134"/>
      <c r="AU190" s="134"/>
      <c r="AV190" s="154"/>
    </row>
    <row r="191" spans="2:48" ht="18" customHeight="1">
      <c r="B191" s="223"/>
      <c r="C191" s="224"/>
      <c r="D191" s="224"/>
      <c r="E191" s="224"/>
      <c r="F191" s="224"/>
      <c r="G191" s="224"/>
      <c r="H191" s="224"/>
      <c r="I191" s="225"/>
      <c r="J191" s="223"/>
      <c r="K191" s="224"/>
      <c r="L191" s="224"/>
      <c r="M191" s="224"/>
      <c r="N191" s="229"/>
      <c r="O191" s="127"/>
      <c r="P191" s="153" t="s">
        <v>44</v>
      </c>
      <c r="Q191" s="125"/>
      <c r="R191" s="153" t="s">
        <v>45</v>
      </c>
      <c r="S191" s="11"/>
      <c r="T191" s="231" t="s">
        <v>46</v>
      </c>
      <c r="U191" s="232"/>
      <c r="V191" s="233"/>
      <c r="W191" s="234"/>
      <c r="X191" s="234"/>
      <c r="Y191" s="7"/>
      <c r="Z191" s="196"/>
      <c r="AA191" s="197"/>
      <c r="AB191" s="197"/>
      <c r="AC191" s="7"/>
      <c r="AD191" s="196"/>
      <c r="AE191" s="197"/>
      <c r="AF191" s="197"/>
      <c r="AG191" s="198"/>
      <c r="AH191" s="219"/>
      <c r="AI191" s="220"/>
      <c r="AJ191" s="220"/>
      <c r="AK191" s="221"/>
      <c r="AL191" s="129"/>
      <c r="AM191" s="130"/>
      <c r="AN191" s="217"/>
      <c r="AO191" s="218"/>
      <c r="AP191" s="218"/>
      <c r="AQ191" s="218"/>
      <c r="AR191" s="218"/>
      <c r="AS191" s="199"/>
      <c r="AT191" s="134"/>
      <c r="AU191" s="134"/>
      <c r="AV191" s="154"/>
    </row>
    <row r="192" spans="2:48" ht="18" customHeight="1">
      <c r="B192" s="226"/>
      <c r="C192" s="227"/>
      <c r="D192" s="227"/>
      <c r="E192" s="227"/>
      <c r="F192" s="227"/>
      <c r="G192" s="227"/>
      <c r="H192" s="227"/>
      <c r="I192" s="228"/>
      <c r="J192" s="226"/>
      <c r="K192" s="227"/>
      <c r="L192" s="227"/>
      <c r="M192" s="227"/>
      <c r="N192" s="230"/>
      <c r="O192" s="128"/>
      <c r="P192" s="160" t="s">
        <v>44</v>
      </c>
      <c r="Q192" s="126"/>
      <c r="R192" s="160" t="s">
        <v>45</v>
      </c>
      <c r="S192" s="12"/>
      <c r="T192" s="254" t="s">
        <v>47</v>
      </c>
      <c r="U192" s="255"/>
      <c r="V192" s="256"/>
      <c r="W192" s="257"/>
      <c r="X192" s="257"/>
      <c r="Y192" s="258"/>
      <c r="Z192" s="256"/>
      <c r="AA192" s="257"/>
      <c r="AB192" s="257"/>
      <c r="AC192" s="257"/>
      <c r="AD192" s="259">
        <v>0</v>
      </c>
      <c r="AE192" s="260"/>
      <c r="AF192" s="260"/>
      <c r="AG192" s="261"/>
      <c r="AH192" s="211">
        <f>IF(V192="",0,V192+Z192-AD192)</f>
        <v>0</v>
      </c>
      <c r="AI192" s="211"/>
      <c r="AJ192" s="211"/>
      <c r="AK192" s="212"/>
      <c r="AL192" s="213">
        <f>IF(V192="",0,VLOOKUP($F$201,$AX:$AY,2,FALSE))</f>
        <v>0</v>
      </c>
      <c r="AM192" s="214"/>
      <c r="AN192" s="215">
        <f>IF(AH192="",0,INT(AH192*AL192))</f>
        <v>0</v>
      </c>
      <c r="AO192" s="216"/>
      <c r="AP192" s="216"/>
      <c r="AQ192" s="216"/>
      <c r="AR192" s="216"/>
      <c r="AS192" s="200"/>
      <c r="AT192" s="134"/>
      <c r="AU192" s="134"/>
      <c r="AV192" s="154"/>
    </row>
    <row r="193" spans="2:48" ht="18" customHeight="1">
      <c r="B193" s="223"/>
      <c r="C193" s="224"/>
      <c r="D193" s="224"/>
      <c r="E193" s="224"/>
      <c r="F193" s="224"/>
      <c r="G193" s="224"/>
      <c r="H193" s="224"/>
      <c r="I193" s="225"/>
      <c r="J193" s="223"/>
      <c r="K193" s="224"/>
      <c r="L193" s="224"/>
      <c r="M193" s="224"/>
      <c r="N193" s="229"/>
      <c r="O193" s="127"/>
      <c r="P193" s="153" t="s">
        <v>44</v>
      </c>
      <c r="Q193" s="125"/>
      <c r="R193" s="153" t="s">
        <v>45</v>
      </c>
      <c r="S193" s="11"/>
      <c r="T193" s="231" t="s">
        <v>46</v>
      </c>
      <c r="U193" s="232"/>
      <c r="V193" s="233"/>
      <c r="W193" s="234"/>
      <c r="X193" s="234"/>
      <c r="Y193" s="7"/>
      <c r="Z193" s="196"/>
      <c r="AA193" s="197"/>
      <c r="AB193" s="197"/>
      <c r="AC193" s="7"/>
      <c r="AD193" s="196"/>
      <c r="AE193" s="197"/>
      <c r="AF193" s="197"/>
      <c r="AG193" s="198"/>
      <c r="AH193" s="219"/>
      <c r="AI193" s="220"/>
      <c r="AJ193" s="220"/>
      <c r="AK193" s="221"/>
      <c r="AL193" s="129"/>
      <c r="AM193" s="130"/>
      <c r="AN193" s="217"/>
      <c r="AO193" s="218"/>
      <c r="AP193" s="218"/>
      <c r="AQ193" s="218"/>
      <c r="AR193" s="218"/>
      <c r="AS193" s="199"/>
      <c r="AT193" s="134"/>
      <c r="AU193" s="134"/>
      <c r="AV193" s="154"/>
    </row>
    <row r="194" spans="2:48" ht="18" customHeight="1">
      <c r="B194" s="226"/>
      <c r="C194" s="227"/>
      <c r="D194" s="227"/>
      <c r="E194" s="227"/>
      <c r="F194" s="227"/>
      <c r="G194" s="227"/>
      <c r="H194" s="227"/>
      <c r="I194" s="228"/>
      <c r="J194" s="226"/>
      <c r="K194" s="227"/>
      <c r="L194" s="227"/>
      <c r="M194" s="227"/>
      <c r="N194" s="230"/>
      <c r="O194" s="128"/>
      <c r="P194" s="160" t="s">
        <v>44</v>
      </c>
      <c r="Q194" s="126"/>
      <c r="R194" s="160" t="s">
        <v>45</v>
      </c>
      <c r="S194" s="12"/>
      <c r="T194" s="254" t="s">
        <v>47</v>
      </c>
      <c r="U194" s="255"/>
      <c r="V194" s="256"/>
      <c r="W194" s="257"/>
      <c r="X194" s="257"/>
      <c r="Y194" s="258"/>
      <c r="Z194" s="256"/>
      <c r="AA194" s="257"/>
      <c r="AB194" s="257"/>
      <c r="AC194" s="257"/>
      <c r="AD194" s="259">
        <v>0</v>
      </c>
      <c r="AE194" s="260"/>
      <c r="AF194" s="260"/>
      <c r="AG194" s="261"/>
      <c r="AH194" s="211">
        <f>IF(V194="",0,V194+Z194-AD194)</f>
        <v>0</v>
      </c>
      <c r="AI194" s="211"/>
      <c r="AJ194" s="211"/>
      <c r="AK194" s="212"/>
      <c r="AL194" s="213">
        <f>IF(V194="",0,VLOOKUP($F$201,$AX:$AY,2,FALSE))</f>
        <v>0</v>
      </c>
      <c r="AM194" s="214"/>
      <c r="AN194" s="215">
        <f>IF(AH194="",0,INT(AH194*AL194))</f>
        <v>0</v>
      </c>
      <c r="AO194" s="216"/>
      <c r="AP194" s="216"/>
      <c r="AQ194" s="216"/>
      <c r="AR194" s="216"/>
      <c r="AS194" s="200"/>
      <c r="AT194" s="134"/>
      <c r="AU194" s="134"/>
      <c r="AV194" s="154"/>
    </row>
    <row r="195" spans="2:48" ht="18" customHeight="1">
      <c r="B195" s="223"/>
      <c r="C195" s="224"/>
      <c r="D195" s="224"/>
      <c r="E195" s="224"/>
      <c r="F195" s="224"/>
      <c r="G195" s="224"/>
      <c r="H195" s="224"/>
      <c r="I195" s="225"/>
      <c r="J195" s="223"/>
      <c r="K195" s="224"/>
      <c r="L195" s="224"/>
      <c r="M195" s="224"/>
      <c r="N195" s="229"/>
      <c r="O195" s="127"/>
      <c r="P195" s="153" t="s">
        <v>44</v>
      </c>
      <c r="Q195" s="125"/>
      <c r="R195" s="153" t="s">
        <v>45</v>
      </c>
      <c r="S195" s="11"/>
      <c r="T195" s="231" t="s">
        <v>46</v>
      </c>
      <c r="U195" s="232"/>
      <c r="V195" s="233"/>
      <c r="W195" s="234"/>
      <c r="X195" s="234"/>
      <c r="Y195" s="7"/>
      <c r="Z195" s="196"/>
      <c r="AA195" s="197"/>
      <c r="AB195" s="197"/>
      <c r="AC195" s="7"/>
      <c r="AD195" s="196"/>
      <c r="AE195" s="197"/>
      <c r="AF195" s="197"/>
      <c r="AG195" s="198"/>
      <c r="AH195" s="219"/>
      <c r="AI195" s="220"/>
      <c r="AJ195" s="220"/>
      <c r="AK195" s="221"/>
      <c r="AL195" s="129"/>
      <c r="AM195" s="130"/>
      <c r="AN195" s="217"/>
      <c r="AO195" s="218"/>
      <c r="AP195" s="218"/>
      <c r="AQ195" s="218"/>
      <c r="AR195" s="218"/>
      <c r="AS195" s="199"/>
      <c r="AT195" s="134"/>
      <c r="AU195" s="134"/>
      <c r="AV195" s="154"/>
    </row>
    <row r="196" spans="2:48" ht="18" customHeight="1">
      <c r="B196" s="226"/>
      <c r="C196" s="227"/>
      <c r="D196" s="227"/>
      <c r="E196" s="227"/>
      <c r="F196" s="227"/>
      <c r="G196" s="227"/>
      <c r="H196" s="227"/>
      <c r="I196" s="228"/>
      <c r="J196" s="226"/>
      <c r="K196" s="227"/>
      <c r="L196" s="227"/>
      <c r="M196" s="227"/>
      <c r="N196" s="230"/>
      <c r="O196" s="128"/>
      <c r="P196" s="160" t="s">
        <v>44</v>
      </c>
      <c r="Q196" s="126"/>
      <c r="R196" s="160" t="s">
        <v>45</v>
      </c>
      <c r="S196" s="12"/>
      <c r="T196" s="254" t="s">
        <v>47</v>
      </c>
      <c r="U196" s="255"/>
      <c r="V196" s="256"/>
      <c r="W196" s="257"/>
      <c r="X196" s="257"/>
      <c r="Y196" s="258"/>
      <c r="Z196" s="256"/>
      <c r="AA196" s="257"/>
      <c r="AB196" s="257"/>
      <c r="AC196" s="257"/>
      <c r="AD196" s="259">
        <v>0</v>
      </c>
      <c r="AE196" s="260"/>
      <c r="AF196" s="260"/>
      <c r="AG196" s="261"/>
      <c r="AH196" s="211">
        <f>IF(V196="",0,V196+Z196-AD196)</f>
        <v>0</v>
      </c>
      <c r="AI196" s="211"/>
      <c r="AJ196" s="211"/>
      <c r="AK196" s="212"/>
      <c r="AL196" s="213">
        <f>IF(V196="",0,VLOOKUP($F$201,$AX:$AY,2,FALSE))</f>
        <v>0</v>
      </c>
      <c r="AM196" s="214"/>
      <c r="AN196" s="215">
        <f>IF(AH196="",0,INT(AH196*AL196))</f>
        <v>0</v>
      </c>
      <c r="AO196" s="216"/>
      <c r="AP196" s="216"/>
      <c r="AQ196" s="216"/>
      <c r="AR196" s="216"/>
      <c r="AS196" s="200"/>
      <c r="AT196" s="134"/>
      <c r="AU196" s="134"/>
      <c r="AV196" s="154"/>
    </row>
    <row r="197" spans="2:48" ht="18" customHeight="1">
      <c r="B197" s="223"/>
      <c r="C197" s="224"/>
      <c r="D197" s="224"/>
      <c r="E197" s="224"/>
      <c r="F197" s="224"/>
      <c r="G197" s="224"/>
      <c r="H197" s="224"/>
      <c r="I197" s="225"/>
      <c r="J197" s="223"/>
      <c r="K197" s="224"/>
      <c r="L197" s="224"/>
      <c r="M197" s="224"/>
      <c r="N197" s="229"/>
      <c r="O197" s="127"/>
      <c r="P197" s="153" t="s">
        <v>44</v>
      </c>
      <c r="Q197" s="125"/>
      <c r="R197" s="153" t="s">
        <v>45</v>
      </c>
      <c r="S197" s="11"/>
      <c r="T197" s="231" t="s">
        <v>46</v>
      </c>
      <c r="U197" s="232"/>
      <c r="V197" s="233"/>
      <c r="W197" s="234"/>
      <c r="X197" s="234"/>
      <c r="Y197" s="7"/>
      <c r="Z197" s="196"/>
      <c r="AA197" s="197"/>
      <c r="AB197" s="197"/>
      <c r="AC197" s="7"/>
      <c r="AD197" s="196"/>
      <c r="AE197" s="197"/>
      <c r="AF197" s="197"/>
      <c r="AG197" s="198"/>
      <c r="AH197" s="219"/>
      <c r="AI197" s="220"/>
      <c r="AJ197" s="220"/>
      <c r="AK197" s="221"/>
      <c r="AL197" s="129"/>
      <c r="AM197" s="130"/>
      <c r="AN197" s="217"/>
      <c r="AO197" s="218"/>
      <c r="AP197" s="218"/>
      <c r="AQ197" s="218"/>
      <c r="AR197" s="218"/>
      <c r="AS197" s="199"/>
      <c r="AT197" s="134"/>
      <c r="AU197" s="134"/>
      <c r="AV197" s="154"/>
    </row>
    <row r="198" spans="2:48" ht="18" customHeight="1">
      <c r="B198" s="226"/>
      <c r="C198" s="227"/>
      <c r="D198" s="227"/>
      <c r="E198" s="227"/>
      <c r="F198" s="227"/>
      <c r="G198" s="227"/>
      <c r="H198" s="227"/>
      <c r="I198" s="228"/>
      <c r="J198" s="226"/>
      <c r="K198" s="227"/>
      <c r="L198" s="227"/>
      <c r="M198" s="227"/>
      <c r="N198" s="230"/>
      <c r="O198" s="128"/>
      <c r="P198" s="160" t="s">
        <v>44</v>
      </c>
      <c r="Q198" s="126"/>
      <c r="R198" s="160" t="s">
        <v>45</v>
      </c>
      <c r="S198" s="12"/>
      <c r="T198" s="254" t="s">
        <v>47</v>
      </c>
      <c r="U198" s="255"/>
      <c r="V198" s="256"/>
      <c r="W198" s="257"/>
      <c r="X198" s="257"/>
      <c r="Y198" s="258"/>
      <c r="Z198" s="256"/>
      <c r="AA198" s="257"/>
      <c r="AB198" s="257"/>
      <c r="AC198" s="257"/>
      <c r="AD198" s="259">
        <v>0</v>
      </c>
      <c r="AE198" s="260"/>
      <c r="AF198" s="260"/>
      <c r="AG198" s="261"/>
      <c r="AH198" s="211">
        <f>IF(V198="",0,V198+Z198-AD198)</f>
        <v>0</v>
      </c>
      <c r="AI198" s="211"/>
      <c r="AJ198" s="211"/>
      <c r="AK198" s="212"/>
      <c r="AL198" s="213">
        <f>IF(V198="",0,VLOOKUP($F$201,$AX:$AY,2,FALSE))</f>
        <v>0</v>
      </c>
      <c r="AM198" s="214"/>
      <c r="AN198" s="215">
        <f>IF(AH198="",0,INT(AH198*AL198))</f>
        <v>0</v>
      </c>
      <c r="AO198" s="216"/>
      <c r="AP198" s="216"/>
      <c r="AQ198" s="216"/>
      <c r="AR198" s="216"/>
      <c r="AS198" s="200"/>
      <c r="AT198" s="134"/>
      <c r="AU198" s="134"/>
      <c r="AV198" s="154"/>
    </row>
    <row r="199" spans="2:48" ht="18" customHeight="1">
      <c r="B199" s="223"/>
      <c r="C199" s="224"/>
      <c r="D199" s="224"/>
      <c r="E199" s="224"/>
      <c r="F199" s="224"/>
      <c r="G199" s="224"/>
      <c r="H199" s="224"/>
      <c r="I199" s="225"/>
      <c r="J199" s="223"/>
      <c r="K199" s="224"/>
      <c r="L199" s="224"/>
      <c r="M199" s="224"/>
      <c r="N199" s="229"/>
      <c r="O199" s="127"/>
      <c r="P199" s="153" t="s">
        <v>44</v>
      </c>
      <c r="Q199" s="125"/>
      <c r="R199" s="153" t="s">
        <v>45</v>
      </c>
      <c r="S199" s="11"/>
      <c r="T199" s="231" t="s">
        <v>46</v>
      </c>
      <c r="U199" s="232"/>
      <c r="V199" s="233"/>
      <c r="W199" s="234"/>
      <c r="X199" s="234"/>
      <c r="Y199" s="7"/>
      <c r="Z199" s="196"/>
      <c r="AA199" s="197"/>
      <c r="AB199" s="197"/>
      <c r="AC199" s="7"/>
      <c r="AD199" s="196"/>
      <c r="AE199" s="197"/>
      <c r="AF199" s="197"/>
      <c r="AG199" s="198"/>
      <c r="AH199" s="219"/>
      <c r="AI199" s="220"/>
      <c r="AJ199" s="220"/>
      <c r="AK199" s="221"/>
      <c r="AL199" s="129"/>
      <c r="AM199" s="130"/>
      <c r="AN199" s="217"/>
      <c r="AO199" s="218"/>
      <c r="AP199" s="218"/>
      <c r="AQ199" s="218"/>
      <c r="AR199" s="218"/>
      <c r="AS199" s="199"/>
      <c r="AT199" s="134"/>
      <c r="AU199" s="134"/>
      <c r="AV199" s="154"/>
    </row>
    <row r="200" spans="2:48" ht="18" customHeight="1">
      <c r="B200" s="226"/>
      <c r="C200" s="227"/>
      <c r="D200" s="227"/>
      <c r="E200" s="227"/>
      <c r="F200" s="227"/>
      <c r="G200" s="227"/>
      <c r="H200" s="227"/>
      <c r="I200" s="228"/>
      <c r="J200" s="226"/>
      <c r="K200" s="227"/>
      <c r="L200" s="227"/>
      <c r="M200" s="227"/>
      <c r="N200" s="230"/>
      <c r="O200" s="128"/>
      <c r="P200" s="192" t="s">
        <v>44</v>
      </c>
      <c r="Q200" s="126"/>
      <c r="R200" s="160" t="s">
        <v>45</v>
      </c>
      <c r="S200" s="12"/>
      <c r="T200" s="254" t="s">
        <v>47</v>
      </c>
      <c r="U200" s="255"/>
      <c r="V200" s="256"/>
      <c r="W200" s="257"/>
      <c r="X200" s="257"/>
      <c r="Y200" s="258"/>
      <c r="Z200" s="256"/>
      <c r="AA200" s="257"/>
      <c r="AB200" s="257"/>
      <c r="AC200" s="257"/>
      <c r="AD200" s="259">
        <v>0</v>
      </c>
      <c r="AE200" s="260"/>
      <c r="AF200" s="260"/>
      <c r="AG200" s="261"/>
      <c r="AH200" s="211">
        <f>IF(V200="",0,V200+Z200-AD200)</f>
        <v>0</v>
      </c>
      <c r="AI200" s="211"/>
      <c r="AJ200" s="211"/>
      <c r="AK200" s="212"/>
      <c r="AL200" s="213">
        <f>IF(V200="",0,VLOOKUP($F$201,$AX:$AY,2,FALSE))</f>
        <v>0</v>
      </c>
      <c r="AM200" s="214"/>
      <c r="AN200" s="215">
        <f>IF(AH200="",0,INT(AH200*AL200))</f>
        <v>0</v>
      </c>
      <c r="AO200" s="216"/>
      <c r="AP200" s="216"/>
      <c r="AQ200" s="216"/>
      <c r="AR200" s="216"/>
      <c r="AS200" s="200"/>
      <c r="AT200" s="134"/>
      <c r="AU200" s="134"/>
      <c r="AV200" s="154"/>
    </row>
    <row r="201" spans="2:48" ht="18" customHeight="1">
      <c r="B201" s="235" t="s">
        <v>67</v>
      </c>
      <c r="C201" s="236"/>
      <c r="D201" s="236"/>
      <c r="E201" s="237"/>
      <c r="F201" s="244"/>
      <c r="G201" s="245"/>
      <c r="H201" s="245"/>
      <c r="I201" s="245"/>
      <c r="J201" s="245"/>
      <c r="K201" s="245"/>
      <c r="L201" s="245"/>
      <c r="M201" s="245"/>
      <c r="N201" s="246"/>
      <c r="O201" s="235" t="s">
        <v>48</v>
      </c>
      <c r="P201" s="236"/>
      <c r="Q201" s="236"/>
      <c r="R201" s="236"/>
      <c r="S201" s="236"/>
      <c r="T201" s="236"/>
      <c r="U201" s="237"/>
      <c r="V201" s="217"/>
      <c r="W201" s="218"/>
      <c r="X201" s="218"/>
      <c r="Y201" s="253"/>
      <c r="Z201" s="196"/>
      <c r="AA201" s="197"/>
      <c r="AB201" s="197"/>
      <c r="AC201" s="7"/>
      <c r="AD201" s="196"/>
      <c r="AE201" s="197"/>
      <c r="AF201" s="197"/>
      <c r="AG201" s="7"/>
      <c r="AH201" s="219"/>
      <c r="AI201" s="220"/>
      <c r="AJ201" s="220"/>
      <c r="AK201" s="221"/>
      <c r="AL201" s="4"/>
      <c r="AM201" s="5"/>
      <c r="AN201" s="219"/>
      <c r="AO201" s="220"/>
      <c r="AP201" s="220"/>
      <c r="AQ201" s="220"/>
      <c r="AR201" s="220"/>
      <c r="AS201" s="199"/>
      <c r="AT201" s="134"/>
      <c r="AU201" s="134"/>
    </row>
    <row r="202" spans="2:48" ht="18" customHeight="1">
      <c r="B202" s="238"/>
      <c r="C202" s="239"/>
      <c r="D202" s="239"/>
      <c r="E202" s="240"/>
      <c r="F202" s="247"/>
      <c r="G202" s="248"/>
      <c r="H202" s="248"/>
      <c r="I202" s="248"/>
      <c r="J202" s="248"/>
      <c r="K202" s="248"/>
      <c r="L202" s="248"/>
      <c r="M202" s="248"/>
      <c r="N202" s="249"/>
      <c r="O202" s="238"/>
      <c r="P202" s="239"/>
      <c r="Q202" s="239"/>
      <c r="R202" s="239"/>
      <c r="S202" s="239"/>
      <c r="T202" s="239"/>
      <c r="U202" s="240"/>
      <c r="V202" s="210">
        <f>SUM(V184:Y200)</f>
        <v>0</v>
      </c>
      <c r="W202" s="211"/>
      <c r="X202" s="211"/>
      <c r="Y202" s="212"/>
      <c r="Z202" s="210">
        <f t="shared" ref="Z202" si="11">SUM(Z184:AC200)</f>
        <v>0</v>
      </c>
      <c r="AA202" s="211"/>
      <c r="AB202" s="211"/>
      <c r="AC202" s="212"/>
      <c r="AD202" s="210">
        <f t="shared" ref="AD202" si="12">SUM(AD184:AG200)</f>
        <v>0</v>
      </c>
      <c r="AE202" s="211"/>
      <c r="AF202" s="211"/>
      <c r="AG202" s="212"/>
      <c r="AH202" s="210">
        <f t="shared" ref="AH202" si="13">SUM(AH184:AK200)</f>
        <v>0</v>
      </c>
      <c r="AI202" s="211"/>
      <c r="AJ202" s="211"/>
      <c r="AK202" s="212"/>
      <c r="AL202" s="98"/>
      <c r="AM202" s="99"/>
      <c r="AN202" s="210">
        <f>SUM(AN184:AR200)</f>
        <v>0</v>
      </c>
      <c r="AO202" s="211"/>
      <c r="AP202" s="211"/>
      <c r="AQ202" s="211"/>
      <c r="AR202" s="211"/>
      <c r="AS202" s="206"/>
      <c r="AT202" s="134"/>
      <c r="AU202" s="134"/>
    </row>
    <row r="203" spans="2:48" ht="18" customHeight="1">
      <c r="B203" s="241"/>
      <c r="C203" s="242"/>
      <c r="D203" s="242"/>
      <c r="E203" s="243"/>
      <c r="F203" s="250"/>
      <c r="G203" s="251"/>
      <c r="H203" s="251"/>
      <c r="I203" s="251"/>
      <c r="J203" s="251"/>
      <c r="K203" s="251"/>
      <c r="L203" s="251"/>
      <c r="M203" s="251"/>
      <c r="N203" s="252"/>
      <c r="O203" s="241"/>
      <c r="P203" s="242"/>
      <c r="Q203" s="242"/>
      <c r="R203" s="242"/>
      <c r="S203" s="242"/>
      <c r="T203" s="242"/>
      <c r="U203" s="243"/>
      <c r="V203" s="262"/>
      <c r="W203" s="263"/>
      <c r="X203" s="263"/>
      <c r="Y203" s="264"/>
      <c r="Z203" s="262"/>
      <c r="AA203" s="263"/>
      <c r="AB203" s="263"/>
      <c r="AC203" s="263"/>
      <c r="AD203" s="262"/>
      <c r="AE203" s="263"/>
      <c r="AF203" s="263"/>
      <c r="AG203" s="263"/>
      <c r="AH203" s="262"/>
      <c r="AI203" s="263"/>
      <c r="AJ203" s="263"/>
      <c r="AK203" s="264"/>
      <c r="AL203" s="167"/>
      <c r="AM203" s="168"/>
      <c r="AN203" s="262"/>
      <c r="AO203" s="263"/>
      <c r="AP203" s="263"/>
      <c r="AQ203" s="263"/>
      <c r="AR203" s="263"/>
      <c r="AS203" s="155"/>
      <c r="AT203" s="134"/>
      <c r="AU203" s="169"/>
    </row>
    <row r="204" spans="2:48" ht="18" customHeight="1">
      <c r="AD204" s="131" t="str">
        <f>IF(AND($F201="",$V201+$V202&gt;0),"事業の種類を選択してください。","")</f>
        <v/>
      </c>
      <c r="AN204" s="222">
        <f>IF(AN201=0,0,AN201+IF(AN203=0,AN202,AN203))</f>
        <v>0</v>
      </c>
      <c r="AO204" s="222"/>
      <c r="AP204" s="222"/>
      <c r="AQ204" s="222"/>
      <c r="AR204" s="222"/>
      <c r="AS204" s="134"/>
      <c r="AT204" s="134"/>
      <c r="AU204" s="134"/>
    </row>
    <row r="205" spans="2:48" ht="31.5" customHeight="1">
      <c r="AN205" s="193"/>
      <c r="AO205" s="193"/>
      <c r="AP205" s="193"/>
      <c r="AQ205" s="193"/>
      <c r="AR205" s="193"/>
      <c r="AS205" s="134"/>
      <c r="AT205" s="134"/>
      <c r="AU205" s="134"/>
    </row>
  </sheetData>
  <sheetProtection sheet="1" formatCells="0" formatColumns="0" formatRows="0" insertColumns="0" insertRows="0" insertHyperlinks="0" deleteColumns="0" deleteRows="0" selectLockedCells="1" sort="0" autoFilter="0" pivotTables="0"/>
  <dataConsolidate/>
  <mergeCells count="827">
    <mergeCell ref="AN77:AR77"/>
    <mergeCell ref="AL75:AM75"/>
    <mergeCell ref="AM31:AN31"/>
    <mergeCell ref="AL57:AM57"/>
    <mergeCell ref="AM5:AP6"/>
    <mergeCell ref="AM49:AP50"/>
    <mergeCell ref="AM90:AP91"/>
    <mergeCell ref="AM131:AP132"/>
    <mergeCell ref="AM172:AP173"/>
    <mergeCell ref="AL9:AM11"/>
    <mergeCell ref="AN9:AO11"/>
    <mergeCell ref="AP9:AQ11"/>
    <mergeCell ref="AN19:AR19"/>
    <mergeCell ref="AN20:AR20"/>
    <mergeCell ref="AN13:AS13"/>
    <mergeCell ref="AN14:AS14"/>
    <mergeCell ref="AN81:AR81"/>
    <mergeCell ref="AN29:AR29"/>
    <mergeCell ref="AP38:AS39"/>
    <mergeCell ref="AN22:AR22"/>
    <mergeCell ref="AN98:AS98"/>
    <mergeCell ref="AN99:AS99"/>
    <mergeCell ref="AN100:AS100"/>
    <mergeCell ref="AL116:AM116"/>
    <mergeCell ref="AH72:AK72"/>
    <mergeCell ref="AH74:AK74"/>
    <mergeCell ref="AH76:AK76"/>
    <mergeCell ref="AH75:AK75"/>
    <mergeCell ref="AP31:AR31"/>
    <mergeCell ref="AL71:AM71"/>
    <mergeCell ref="AN71:AR71"/>
    <mergeCell ref="AL69:AM69"/>
    <mergeCell ref="AL65:AM65"/>
    <mergeCell ref="AH68:AK68"/>
    <mergeCell ref="AH60:AK60"/>
    <mergeCell ref="AH62:AK62"/>
    <mergeCell ref="AH64:AK64"/>
    <mergeCell ref="AH66:AK66"/>
    <mergeCell ref="AH61:AK61"/>
    <mergeCell ref="AN58:AS58"/>
    <mergeCell ref="AN59:AS59"/>
    <mergeCell ref="AN60:AR60"/>
    <mergeCell ref="AH65:AK65"/>
    <mergeCell ref="AH63:AK63"/>
    <mergeCell ref="AN70:AR70"/>
    <mergeCell ref="AP36:AS37"/>
    <mergeCell ref="B70:I71"/>
    <mergeCell ref="J70:N71"/>
    <mergeCell ref="T70:U70"/>
    <mergeCell ref="T71:U71"/>
    <mergeCell ref="V80:Y80"/>
    <mergeCell ref="V76:X76"/>
    <mergeCell ref="B78:E80"/>
    <mergeCell ref="F78:N80"/>
    <mergeCell ref="B76:I77"/>
    <mergeCell ref="J76:N77"/>
    <mergeCell ref="T76:U76"/>
    <mergeCell ref="T77:U77"/>
    <mergeCell ref="V77:Y77"/>
    <mergeCell ref="B74:I75"/>
    <mergeCell ref="J74:N75"/>
    <mergeCell ref="T74:U74"/>
    <mergeCell ref="T75:U75"/>
    <mergeCell ref="V75:Y75"/>
    <mergeCell ref="V72:X72"/>
    <mergeCell ref="B72:I73"/>
    <mergeCell ref="J72:N73"/>
    <mergeCell ref="T72:U72"/>
    <mergeCell ref="T73:U73"/>
    <mergeCell ref="O78:U80"/>
    <mergeCell ref="B57:I59"/>
    <mergeCell ref="J57:N59"/>
    <mergeCell ref="O57:U59"/>
    <mergeCell ref="Y57:AH57"/>
    <mergeCell ref="V58:Y59"/>
    <mergeCell ref="AN69:AR69"/>
    <mergeCell ref="V73:Y73"/>
    <mergeCell ref="AH71:AK71"/>
    <mergeCell ref="Z71:AC71"/>
    <mergeCell ref="AD71:AG71"/>
    <mergeCell ref="B60:I61"/>
    <mergeCell ref="J60:N61"/>
    <mergeCell ref="T69:U69"/>
    <mergeCell ref="V69:Y69"/>
    <mergeCell ref="Z69:AC69"/>
    <mergeCell ref="AD69:AG69"/>
    <mergeCell ref="AL73:AM73"/>
    <mergeCell ref="AN73:AR73"/>
    <mergeCell ref="AH69:AK69"/>
    <mergeCell ref="AH73:AK73"/>
    <mergeCell ref="Z73:AC73"/>
    <mergeCell ref="AD73:AG73"/>
    <mergeCell ref="AN72:AR72"/>
    <mergeCell ref="B66:I67"/>
    <mergeCell ref="B53:I56"/>
    <mergeCell ref="J53:K53"/>
    <mergeCell ref="M53:N53"/>
    <mergeCell ref="O53:T53"/>
    <mergeCell ref="S54:S56"/>
    <mergeCell ref="T54:T56"/>
    <mergeCell ref="J54:J56"/>
    <mergeCell ref="K54:K56"/>
    <mergeCell ref="L54:L56"/>
    <mergeCell ref="M54:M56"/>
    <mergeCell ref="J68:N69"/>
    <mergeCell ref="T68:U68"/>
    <mergeCell ref="AL61:AM61"/>
    <mergeCell ref="AN61:AR61"/>
    <mergeCell ref="N54:N56"/>
    <mergeCell ref="O54:O56"/>
    <mergeCell ref="P54:P56"/>
    <mergeCell ref="Q54:Q56"/>
    <mergeCell ref="U54:U56"/>
    <mergeCell ref="V54:V56"/>
    <mergeCell ref="R54:R56"/>
    <mergeCell ref="J66:N67"/>
    <mergeCell ref="T60:U60"/>
    <mergeCell ref="T61:U61"/>
    <mergeCell ref="AN53:AO55"/>
    <mergeCell ref="AP53:AQ55"/>
    <mergeCell ref="AR53:AS55"/>
    <mergeCell ref="AD58:AG59"/>
    <mergeCell ref="AH58:AK59"/>
    <mergeCell ref="AL58:AM59"/>
    <mergeCell ref="AL53:AM55"/>
    <mergeCell ref="U53:W53"/>
    <mergeCell ref="B68:I69"/>
    <mergeCell ref="V65:Y65"/>
    <mergeCell ref="Z65:AC65"/>
    <mergeCell ref="AL67:AM67"/>
    <mergeCell ref="AN67:AR67"/>
    <mergeCell ref="AN65:AR65"/>
    <mergeCell ref="AL63:AM63"/>
    <mergeCell ref="AN63:AR63"/>
    <mergeCell ref="B62:I63"/>
    <mergeCell ref="B64:I65"/>
    <mergeCell ref="J64:N65"/>
    <mergeCell ref="T64:U64"/>
    <mergeCell ref="T65:U65"/>
    <mergeCell ref="J62:N63"/>
    <mergeCell ref="T62:U62"/>
    <mergeCell ref="T63:U63"/>
    <mergeCell ref="V63:Y63"/>
    <mergeCell ref="Z63:AC63"/>
    <mergeCell ref="V62:X62"/>
    <mergeCell ref="V64:X64"/>
    <mergeCell ref="V68:X68"/>
    <mergeCell ref="T66:U66"/>
    <mergeCell ref="T67:U67"/>
    <mergeCell ref="V67:Y67"/>
    <mergeCell ref="V70:X70"/>
    <mergeCell ref="V71:Y71"/>
    <mergeCell ref="AD63:AG63"/>
    <mergeCell ref="V61:Y61"/>
    <mergeCell ref="AD65:AG65"/>
    <mergeCell ref="AH67:AK67"/>
    <mergeCell ref="Z67:AC67"/>
    <mergeCell ref="AD67:AG67"/>
    <mergeCell ref="V66:X66"/>
    <mergeCell ref="AH70:AK70"/>
    <mergeCell ref="Z80:AC80"/>
    <mergeCell ref="AD80:AG80"/>
    <mergeCell ref="AH80:AK80"/>
    <mergeCell ref="V74:X74"/>
    <mergeCell ref="AN62:AR62"/>
    <mergeCell ref="AN64:AR64"/>
    <mergeCell ref="AN66:AR66"/>
    <mergeCell ref="AN68:AR68"/>
    <mergeCell ref="AN78:AR78"/>
    <mergeCell ref="AN80:AR80"/>
    <mergeCell ref="AH78:AK78"/>
    <mergeCell ref="AN75:AR75"/>
    <mergeCell ref="V79:Y79"/>
    <mergeCell ref="Z79:AC79"/>
    <mergeCell ref="AD79:AG79"/>
    <mergeCell ref="Z77:AC77"/>
    <mergeCell ref="AD75:AG75"/>
    <mergeCell ref="Z75:AC75"/>
    <mergeCell ref="AN74:AR74"/>
    <mergeCell ref="AN76:AR76"/>
    <mergeCell ref="AD77:AG77"/>
    <mergeCell ref="AH77:AK77"/>
    <mergeCell ref="V78:Y78"/>
    <mergeCell ref="AL77:AM77"/>
    <mergeCell ref="Z61:AC61"/>
    <mergeCell ref="AD61:AG61"/>
    <mergeCell ref="AN23:AR23"/>
    <mergeCell ref="X33:Z33"/>
    <mergeCell ref="AJ36:AN37"/>
    <mergeCell ref="V26:Y26"/>
    <mergeCell ref="V25:Y25"/>
    <mergeCell ref="W54:W56"/>
    <mergeCell ref="V60:X60"/>
    <mergeCell ref="AN27:AR27"/>
    <mergeCell ref="AD27:AG27"/>
    <mergeCell ref="Z27:AC27"/>
    <mergeCell ref="V27:Y27"/>
    <mergeCell ref="AH27:AK27"/>
    <mergeCell ref="AJ30:AL30"/>
    <mergeCell ref="Z28:AC28"/>
    <mergeCell ref="AM30:AN30"/>
    <mergeCell ref="AN24:AR24"/>
    <mergeCell ref="AC33:AS33"/>
    <mergeCell ref="AC34:AS34"/>
    <mergeCell ref="AI38:AO39"/>
    <mergeCell ref="AN57:AS57"/>
    <mergeCell ref="AL23:AM23"/>
    <mergeCell ref="Y13:AH13"/>
    <mergeCell ref="AR9:AS11"/>
    <mergeCell ref="T17:U17"/>
    <mergeCell ref="T18:U18"/>
    <mergeCell ref="AR16:AS16"/>
    <mergeCell ref="AD19:AG19"/>
    <mergeCell ref="Z21:AC21"/>
    <mergeCell ref="AD21:AG21"/>
    <mergeCell ref="AH21:AK21"/>
    <mergeCell ref="AN21:AR21"/>
    <mergeCell ref="V20:X20"/>
    <mergeCell ref="AN15:AS15"/>
    <mergeCell ref="AH17:AK17"/>
    <mergeCell ref="AL17:AM17"/>
    <mergeCell ref="AL19:AM19"/>
    <mergeCell ref="AL21:AM21"/>
    <mergeCell ref="AH14:AK15"/>
    <mergeCell ref="V14:Y15"/>
    <mergeCell ref="Z14:AC15"/>
    <mergeCell ref="AN17:AR17"/>
    <mergeCell ref="AN18:AR18"/>
    <mergeCell ref="AN16:AQ16"/>
    <mergeCell ref="N5:AE6"/>
    <mergeCell ref="AL14:AM15"/>
    <mergeCell ref="U9:W9"/>
    <mergeCell ref="V18:X18"/>
    <mergeCell ref="R10:R12"/>
    <mergeCell ref="S10:S12"/>
    <mergeCell ref="T10:T12"/>
    <mergeCell ref="Z17:AC17"/>
    <mergeCell ref="AD17:AG17"/>
    <mergeCell ref="V16:X16"/>
    <mergeCell ref="V17:Y17"/>
    <mergeCell ref="AH18:AK18"/>
    <mergeCell ref="AH16:AK16"/>
    <mergeCell ref="T16:U16"/>
    <mergeCell ref="J13:N15"/>
    <mergeCell ref="O13:U15"/>
    <mergeCell ref="AD14:AG15"/>
    <mergeCell ref="N10:N12"/>
    <mergeCell ref="O9:T9"/>
    <mergeCell ref="O10:O12"/>
    <mergeCell ref="P10:P12"/>
    <mergeCell ref="Q10:Q12"/>
    <mergeCell ref="V10:V12"/>
    <mergeCell ref="W10:W12"/>
    <mergeCell ref="B9:I12"/>
    <mergeCell ref="J10:J12"/>
    <mergeCell ref="K10:K12"/>
    <mergeCell ref="L10:L12"/>
    <mergeCell ref="J9:K9"/>
    <mergeCell ref="M9:N9"/>
    <mergeCell ref="M10:M12"/>
    <mergeCell ref="J20:N21"/>
    <mergeCell ref="T20:U20"/>
    <mergeCell ref="T21:U21"/>
    <mergeCell ref="B13:I15"/>
    <mergeCell ref="J16:N17"/>
    <mergeCell ref="U10:U12"/>
    <mergeCell ref="B20:I21"/>
    <mergeCell ref="B16:I17"/>
    <mergeCell ref="B18:I19"/>
    <mergeCell ref="T19:U19"/>
    <mergeCell ref="J18:N19"/>
    <mergeCell ref="AH20:AK20"/>
    <mergeCell ref="AH22:AK22"/>
    <mergeCell ref="AH24:AK24"/>
    <mergeCell ref="Z19:AC19"/>
    <mergeCell ref="V21:Y21"/>
    <mergeCell ref="V22:X22"/>
    <mergeCell ref="AH23:AK23"/>
    <mergeCell ref="V19:Y19"/>
    <mergeCell ref="AH19:AK19"/>
    <mergeCell ref="V23:Y23"/>
    <mergeCell ref="Z23:AC23"/>
    <mergeCell ref="AC38:AH39"/>
    <mergeCell ref="AA36:AB39"/>
    <mergeCell ref="AA34:AB34"/>
    <mergeCell ref="AC32:AS32"/>
    <mergeCell ref="AN25:AR25"/>
    <mergeCell ref="AL25:AM25"/>
    <mergeCell ref="J98:N100"/>
    <mergeCell ref="T24:U24"/>
    <mergeCell ref="B22:I23"/>
    <mergeCell ref="B24:I25"/>
    <mergeCell ref="J22:N23"/>
    <mergeCell ref="J24:N25"/>
    <mergeCell ref="D31:E31"/>
    <mergeCell ref="G31:H31"/>
    <mergeCell ref="J31:K31"/>
    <mergeCell ref="T25:U25"/>
    <mergeCell ref="B26:E28"/>
    <mergeCell ref="AA32:AB32"/>
    <mergeCell ref="AN28:AR28"/>
    <mergeCell ref="V28:Y28"/>
    <mergeCell ref="AN26:AR26"/>
    <mergeCell ref="AO30:AR30"/>
    <mergeCell ref="AJ31:AK31"/>
    <mergeCell ref="Z58:AC59"/>
    <mergeCell ref="D34:G34"/>
    <mergeCell ref="AC36:AH37"/>
    <mergeCell ref="T22:U22"/>
    <mergeCell ref="T23:U23"/>
    <mergeCell ref="Z25:AC25"/>
    <mergeCell ref="AD25:AG25"/>
    <mergeCell ref="AD23:AG23"/>
    <mergeCell ref="F26:N28"/>
    <mergeCell ref="O26:U28"/>
    <mergeCell ref="AH25:AK25"/>
    <mergeCell ref="V24:X24"/>
    <mergeCell ref="AD28:AG28"/>
    <mergeCell ref="AH28:AK28"/>
    <mergeCell ref="AH26:AK26"/>
    <mergeCell ref="AP94:AQ96"/>
    <mergeCell ref="AR94:AS96"/>
    <mergeCell ref="T95:T97"/>
    <mergeCell ref="U95:U97"/>
    <mergeCell ref="V95:V97"/>
    <mergeCell ref="W95:W97"/>
    <mergeCell ref="B98:I100"/>
    <mergeCell ref="O98:U100"/>
    <mergeCell ref="Y98:AH98"/>
    <mergeCell ref="AL98:AM98"/>
    <mergeCell ref="N95:N97"/>
    <mergeCell ref="O95:O97"/>
    <mergeCell ref="P95:P97"/>
    <mergeCell ref="Q95:Q97"/>
    <mergeCell ref="J95:J97"/>
    <mergeCell ref="K95:K97"/>
    <mergeCell ref="M95:M97"/>
    <mergeCell ref="AH99:AK100"/>
    <mergeCell ref="AL99:AM100"/>
    <mergeCell ref="V99:Y100"/>
    <mergeCell ref="Z99:AC100"/>
    <mergeCell ref="AD99:AG100"/>
    <mergeCell ref="B94:I97"/>
    <mergeCell ref="J94:K94"/>
    <mergeCell ref="M94:N94"/>
    <mergeCell ref="O94:T94"/>
    <mergeCell ref="U94:W94"/>
    <mergeCell ref="AL94:AM96"/>
    <mergeCell ref="AN94:AO96"/>
    <mergeCell ref="R95:R97"/>
    <mergeCell ref="L95:L97"/>
    <mergeCell ref="S95:S97"/>
    <mergeCell ref="AH101:AK101"/>
    <mergeCell ref="AN101:AR101"/>
    <mergeCell ref="AH105:AK105"/>
    <mergeCell ref="AN105:AR105"/>
    <mergeCell ref="B101:I102"/>
    <mergeCell ref="J101:N102"/>
    <mergeCell ref="T101:U101"/>
    <mergeCell ref="V101:X101"/>
    <mergeCell ref="B103:I104"/>
    <mergeCell ref="J103:N104"/>
    <mergeCell ref="T103:U103"/>
    <mergeCell ref="V103:X103"/>
    <mergeCell ref="T104:U104"/>
    <mergeCell ref="V104:Y104"/>
    <mergeCell ref="T102:U102"/>
    <mergeCell ref="V102:Y102"/>
    <mergeCell ref="Z102:AC102"/>
    <mergeCell ref="AD102:AG102"/>
    <mergeCell ref="Z104:AC104"/>
    <mergeCell ref="AD104:AG104"/>
    <mergeCell ref="AH104:AK104"/>
    <mergeCell ref="AL104:AM104"/>
    <mergeCell ref="AN104:AR104"/>
    <mergeCell ref="Z106:AC106"/>
    <mergeCell ref="AD106:AG106"/>
    <mergeCell ref="Z108:AC108"/>
    <mergeCell ref="AD108:AG108"/>
    <mergeCell ref="AH108:AK108"/>
    <mergeCell ref="AL108:AM108"/>
    <mergeCell ref="AN108:AR108"/>
    <mergeCell ref="AH102:AK102"/>
    <mergeCell ref="AL102:AM102"/>
    <mergeCell ref="AN102:AR102"/>
    <mergeCell ref="AH103:AK103"/>
    <mergeCell ref="AN103:AR103"/>
    <mergeCell ref="B105:I106"/>
    <mergeCell ref="J105:N106"/>
    <mergeCell ref="T105:U105"/>
    <mergeCell ref="V105:X105"/>
    <mergeCell ref="B107:I108"/>
    <mergeCell ref="J107:N108"/>
    <mergeCell ref="T107:U107"/>
    <mergeCell ref="V107:X107"/>
    <mergeCell ref="T108:U108"/>
    <mergeCell ref="V108:Y108"/>
    <mergeCell ref="T106:U106"/>
    <mergeCell ref="V106:Y106"/>
    <mergeCell ref="AH114:AK114"/>
    <mergeCell ref="AD112:AG112"/>
    <mergeCell ref="AH112:AK112"/>
    <mergeCell ref="AL112:AM112"/>
    <mergeCell ref="AN112:AR112"/>
    <mergeCell ref="AH106:AK106"/>
    <mergeCell ref="AL106:AM106"/>
    <mergeCell ref="AN106:AR106"/>
    <mergeCell ref="AH107:AK107"/>
    <mergeCell ref="AN107:AR107"/>
    <mergeCell ref="AH110:AK110"/>
    <mergeCell ref="AL110:AM110"/>
    <mergeCell ref="AN110:AR110"/>
    <mergeCell ref="AH111:AK111"/>
    <mergeCell ref="AN111:AR111"/>
    <mergeCell ref="B109:I110"/>
    <mergeCell ref="J109:N110"/>
    <mergeCell ref="T109:U109"/>
    <mergeCell ref="V109:X109"/>
    <mergeCell ref="B111:I112"/>
    <mergeCell ref="J111:N112"/>
    <mergeCell ref="T111:U111"/>
    <mergeCell ref="V111:X111"/>
    <mergeCell ref="T112:U112"/>
    <mergeCell ref="V112:Y112"/>
    <mergeCell ref="AH109:AK109"/>
    <mergeCell ref="AN109:AR109"/>
    <mergeCell ref="T110:U110"/>
    <mergeCell ref="V110:Y110"/>
    <mergeCell ref="Z110:AC110"/>
    <mergeCell ref="AD110:AG110"/>
    <mergeCell ref="Z112:AC112"/>
    <mergeCell ref="AL114:AM114"/>
    <mergeCell ref="AN114:AR114"/>
    <mergeCell ref="AH115:AK115"/>
    <mergeCell ref="AN115:AR115"/>
    <mergeCell ref="B113:I114"/>
    <mergeCell ref="J113:N114"/>
    <mergeCell ref="T113:U113"/>
    <mergeCell ref="V113:X113"/>
    <mergeCell ref="B115:I116"/>
    <mergeCell ref="J115:N116"/>
    <mergeCell ref="T115:U115"/>
    <mergeCell ref="V115:X115"/>
    <mergeCell ref="T116:U116"/>
    <mergeCell ref="V116:Y116"/>
    <mergeCell ref="AH113:AK113"/>
    <mergeCell ref="AN113:AR113"/>
    <mergeCell ref="T114:U114"/>
    <mergeCell ref="V114:Y114"/>
    <mergeCell ref="Z114:AC114"/>
    <mergeCell ref="AD114:AG114"/>
    <mergeCell ref="Z116:AC116"/>
    <mergeCell ref="AD116:AG116"/>
    <mergeCell ref="AH116:AK116"/>
    <mergeCell ref="AN116:AR116"/>
    <mergeCell ref="AH118:AK118"/>
    <mergeCell ref="AL118:AM118"/>
    <mergeCell ref="AN118:AR118"/>
    <mergeCell ref="B117:I118"/>
    <mergeCell ref="J117:N118"/>
    <mergeCell ref="T117:U117"/>
    <mergeCell ref="V117:X117"/>
    <mergeCell ref="B119:E121"/>
    <mergeCell ref="F119:N121"/>
    <mergeCell ref="O119:U121"/>
    <mergeCell ref="V119:Y119"/>
    <mergeCell ref="AH117:AK117"/>
    <mergeCell ref="AN117:AR117"/>
    <mergeCell ref="T118:U118"/>
    <mergeCell ref="V118:Y118"/>
    <mergeCell ref="Z118:AC118"/>
    <mergeCell ref="AD118:AG118"/>
    <mergeCell ref="AH119:AK119"/>
    <mergeCell ref="AN119:AR119"/>
    <mergeCell ref="V121:Y121"/>
    <mergeCell ref="Z121:AC121"/>
    <mergeCell ref="AD121:AG121"/>
    <mergeCell ref="AH121:AK121"/>
    <mergeCell ref="AN121:AR121"/>
    <mergeCell ref="AN122:AR122"/>
    <mergeCell ref="B135:I138"/>
    <mergeCell ref="J135:K135"/>
    <mergeCell ref="M135:N135"/>
    <mergeCell ref="O135:T135"/>
    <mergeCell ref="U135:W135"/>
    <mergeCell ref="AL135:AM137"/>
    <mergeCell ref="AN135:AO137"/>
    <mergeCell ref="AP135:AQ137"/>
    <mergeCell ref="AR135:AS137"/>
    <mergeCell ref="J136:J138"/>
    <mergeCell ref="K136:K138"/>
    <mergeCell ref="L136:L138"/>
    <mergeCell ref="M136:M138"/>
    <mergeCell ref="N136:N138"/>
    <mergeCell ref="O136:O138"/>
    <mergeCell ref="P136:P138"/>
    <mergeCell ref="Q136:Q138"/>
    <mergeCell ref="W136:W138"/>
    <mergeCell ref="AL145:AM145"/>
    <mergeCell ref="AN145:AR145"/>
    <mergeCell ref="B139:I141"/>
    <mergeCell ref="J139:N141"/>
    <mergeCell ref="O139:U141"/>
    <mergeCell ref="S136:S138"/>
    <mergeCell ref="T136:T138"/>
    <mergeCell ref="U136:U138"/>
    <mergeCell ref="R136:R138"/>
    <mergeCell ref="V136:V138"/>
    <mergeCell ref="Y139:AH139"/>
    <mergeCell ref="AL139:AM139"/>
    <mergeCell ref="AN139:AS139"/>
    <mergeCell ref="V140:Y141"/>
    <mergeCell ref="Z140:AC141"/>
    <mergeCell ref="AD140:AG141"/>
    <mergeCell ref="AH140:AK141"/>
    <mergeCell ref="AL140:AM141"/>
    <mergeCell ref="AN140:AS140"/>
    <mergeCell ref="AN141:AS141"/>
    <mergeCell ref="AH143:AK143"/>
    <mergeCell ref="AL143:AM143"/>
    <mergeCell ref="AN143:AR143"/>
    <mergeCell ref="B142:I143"/>
    <mergeCell ref="J142:N143"/>
    <mergeCell ref="T142:U142"/>
    <mergeCell ref="V142:X142"/>
    <mergeCell ref="B144:I145"/>
    <mergeCell ref="J144:N145"/>
    <mergeCell ref="T144:U144"/>
    <mergeCell ref="V144:X144"/>
    <mergeCell ref="AH142:AK142"/>
    <mergeCell ref="AN142:AR142"/>
    <mergeCell ref="T143:U143"/>
    <mergeCell ref="V143:Y143"/>
    <mergeCell ref="Z143:AC143"/>
    <mergeCell ref="AD143:AG143"/>
    <mergeCell ref="AH144:AK144"/>
    <mergeCell ref="AN144:AR144"/>
    <mergeCell ref="T145:U145"/>
    <mergeCell ref="V145:Y145"/>
    <mergeCell ref="Z145:AC145"/>
    <mergeCell ref="AD145:AG145"/>
    <mergeCell ref="AH145:AK145"/>
    <mergeCell ref="AN146:AR146"/>
    <mergeCell ref="T147:U147"/>
    <mergeCell ref="V147:Y147"/>
    <mergeCell ref="Z147:AC147"/>
    <mergeCell ref="AD147:AG147"/>
    <mergeCell ref="AH148:AK148"/>
    <mergeCell ref="AN148:AR148"/>
    <mergeCell ref="T149:U149"/>
    <mergeCell ref="V149:Y149"/>
    <mergeCell ref="Z149:AC149"/>
    <mergeCell ref="AD149:AG149"/>
    <mergeCell ref="AH149:AK149"/>
    <mergeCell ref="AL149:AM149"/>
    <mergeCell ref="AN149:AR149"/>
    <mergeCell ref="B146:I147"/>
    <mergeCell ref="J146:N147"/>
    <mergeCell ref="T146:U146"/>
    <mergeCell ref="V146:X146"/>
    <mergeCell ref="B148:I149"/>
    <mergeCell ref="J148:N149"/>
    <mergeCell ref="T148:U148"/>
    <mergeCell ref="V148:X148"/>
    <mergeCell ref="AH146:AK146"/>
    <mergeCell ref="AN152:AR152"/>
    <mergeCell ref="T153:U153"/>
    <mergeCell ref="V153:Y153"/>
    <mergeCell ref="Z153:AC153"/>
    <mergeCell ref="AD153:AG153"/>
    <mergeCell ref="AH153:AK153"/>
    <mergeCell ref="AL153:AM153"/>
    <mergeCell ref="AN153:AR153"/>
    <mergeCell ref="AH147:AK147"/>
    <mergeCell ref="AL147:AM147"/>
    <mergeCell ref="AN147:AR147"/>
    <mergeCell ref="B150:I151"/>
    <mergeCell ref="J150:N151"/>
    <mergeCell ref="T150:U150"/>
    <mergeCell ref="V150:X150"/>
    <mergeCell ref="B152:I153"/>
    <mergeCell ref="J152:N153"/>
    <mergeCell ref="T152:U152"/>
    <mergeCell ref="V152:X152"/>
    <mergeCell ref="AH150:AK150"/>
    <mergeCell ref="T151:U151"/>
    <mergeCell ref="V151:Y151"/>
    <mergeCell ref="Z151:AC151"/>
    <mergeCell ref="AD151:AG151"/>
    <mergeCell ref="AH152:AK152"/>
    <mergeCell ref="AN162:AR162"/>
    <mergeCell ref="AH155:AK155"/>
    <mergeCell ref="AL155:AM155"/>
    <mergeCell ref="AN155:AR155"/>
    <mergeCell ref="B154:I155"/>
    <mergeCell ref="J154:N155"/>
    <mergeCell ref="T154:U154"/>
    <mergeCell ref="V154:X154"/>
    <mergeCell ref="B156:I157"/>
    <mergeCell ref="J156:N157"/>
    <mergeCell ref="T156:U156"/>
    <mergeCell ref="V156:X156"/>
    <mergeCell ref="AH154:AK154"/>
    <mergeCell ref="AN154:AR154"/>
    <mergeCell ref="T155:U155"/>
    <mergeCell ref="V155:Y155"/>
    <mergeCell ref="Z155:AC155"/>
    <mergeCell ref="AD155:AG155"/>
    <mergeCell ref="AH156:AK156"/>
    <mergeCell ref="AN156:AR156"/>
    <mergeCell ref="T157:U157"/>
    <mergeCell ref="V157:Y157"/>
    <mergeCell ref="Z157:AC157"/>
    <mergeCell ref="AD157:AG157"/>
    <mergeCell ref="B158:I159"/>
    <mergeCell ref="J158:N159"/>
    <mergeCell ref="T158:U158"/>
    <mergeCell ref="V158:X158"/>
    <mergeCell ref="B160:E162"/>
    <mergeCell ref="F160:N162"/>
    <mergeCell ref="O160:U162"/>
    <mergeCell ref="V160:Y160"/>
    <mergeCell ref="AH158:AK158"/>
    <mergeCell ref="T159:U159"/>
    <mergeCell ref="V159:Y159"/>
    <mergeCell ref="Z159:AC159"/>
    <mergeCell ref="AD159:AG159"/>
    <mergeCell ref="AH160:AK160"/>
    <mergeCell ref="V162:Y162"/>
    <mergeCell ref="Z162:AC162"/>
    <mergeCell ref="AD162:AG162"/>
    <mergeCell ref="AH162:AK162"/>
    <mergeCell ref="AN184:AR184"/>
    <mergeCell ref="AH185:AK185"/>
    <mergeCell ref="AN163:AR163"/>
    <mergeCell ref="B176:I179"/>
    <mergeCell ref="J176:K176"/>
    <mergeCell ref="M176:N176"/>
    <mergeCell ref="O176:T176"/>
    <mergeCell ref="U176:W176"/>
    <mergeCell ref="AL176:AM178"/>
    <mergeCell ref="AN176:AO178"/>
    <mergeCell ref="AP176:AQ178"/>
    <mergeCell ref="AR176:AS178"/>
    <mergeCell ref="J177:J179"/>
    <mergeCell ref="K177:K179"/>
    <mergeCell ref="L177:L179"/>
    <mergeCell ref="M177:M179"/>
    <mergeCell ref="N177:N179"/>
    <mergeCell ref="O177:O179"/>
    <mergeCell ref="P177:P179"/>
    <mergeCell ref="Q177:Q179"/>
    <mergeCell ref="R177:R179"/>
    <mergeCell ref="B180:I182"/>
    <mergeCell ref="J180:N182"/>
    <mergeCell ref="O180:U182"/>
    <mergeCell ref="AN180:AS180"/>
    <mergeCell ref="V181:Y182"/>
    <mergeCell ref="S177:S179"/>
    <mergeCell ref="T177:T179"/>
    <mergeCell ref="U177:U179"/>
    <mergeCell ref="V177:V179"/>
    <mergeCell ref="Y180:AH180"/>
    <mergeCell ref="AL180:AM180"/>
    <mergeCell ref="W177:W179"/>
    <mergeCell ref="Z181:AC182"/>
    <mergeCell ref="AD181:AG182"/>
    <mergeCell ref="AH181:AK182"/>
    <mergeCell ref="AL181:AM182"/>
    <mergeCell ref="AN181:AS181"/>
    <mergeCell ref="AN182:AS182"/>
    <mergeCell ref="AN185:AR185"/>
    <mergeCell ref="B183:I184"/>
    <mergeCell ref="J183:N184"/>
    <mergeCell ref="T183:U183"/>
    <mergeCell ref="V183:X183"/>
    <mergeCell ref="B185:I186"/>
    <mergeCell ref="J185:N186"/>
    <mergeCell ref="T185:U185"/>
    <mergeCell ref="V185:X185"/>
    <mergeCell ref="T186:U186"/>
    <mergeCell ref="V186:Y186"/>
    <mergeCell ref="AH183:AK183"/>
    <mergeCell ref="AN183:AR183"/>
    <mergeCell ref="T184:U184"/>
    <mergeCell ref="V184:Y184"/>
    <mergeCell ref="Z184:AC184"/>
    <mergeCell ref="AD184:AG184"/>
    <mergeCell ref="Z186:AC186"/>
    <mergeCell ref="AD186:AG186"/>
    <mergeCell ref="AH186:AK186"/>
    <mergeCell ref="AL186:AM186"/>
    <mergeCell ref="AN186:AR186"/>
    <mergeCell ref="AH184:AK184"/>
    <mergeCell ref="AL184:AM184"/>
    <mergeCell ref="AN188:AR188"/>
    <mergeCell ref="AH189:AK189"/>
    <mergeCell ref="AN189:AR189"/>
    <mergeCell ref="B187:I188"/>
    <mergeCell ref="J187:N188"/>
    <mergeCell ref="T187:U187"/>
    <mergeCell ref="V187:X187"/>
    <mergeCell ref="B189:I190"/>
    <mergeCell ref="J189:N190"/>
    <mergeCell ref="T189:U189"/>
    <mergeCell ref="V189:X189"/>
    <mergeCell ref="T190:U190"/>
    <mergeCell ref="V190:Y190"/>
    <mergeCell ref="AH187:AK187"/>
    <mergeCell ref="AN187:AR187"/>
    <mergeCell ref="T188:U188"/>
    <mergeCell ref="V188:Y188"/>
    <mergeCell ref="Z188:AC188"/>
    <mergeCell ref="AD188:AG188"/>
    <mergeCell ref="Z190:AC190"/>
    <mergeCell ref="AD190:AG190"/>
    <mergeCell ref="AH190:AK190"/>
    <mergeCell ref="AL190:AM190"/>
    <mergeCell ref="AN190:AR190"/>
    <mergeCell ref="AH191:AK191"/>
    <mergeCell ref="AN191:AR191"/>
    <mergeCell ref="T192:U192"/>
    <mergeCell ref="V192:Y192"/>
    <mergeCell ref="Z192:AC192"/>
    <mergeCell ref="AD192:AG192"/>
    <mergeCell ref="Z194:AC194"/>
    <mergeCell ref="AD194:AG194"/>
    <mergeCell ref="AH194:AK194"/>
    <mergeCell ref="AL194:AM194"/>
    <mergeCell ref="AN194:AR194"/>
    <mergeCell ref="AH192:AK192"/>
    <mergeCell ref="AL192:AM192"/>
    <mergeCell ref="AN192:AR192"/>
    <mergeCell ref="AH193:AK193"/>
    <mergeCell ref="AN193:AR193"/>
    <mergeCell ref="B191:I192"/>
    <mergeCell ref="J191:N192"/>
    <mergeCell ref="T191:U191"/>
    <mergeCell ref="V191:X191"/>
    <mergeCell ref="B193:I194"/>
    <mergeCell ref="J193:N194"/>
    <mergeCell ref="T193:U193"/>
    <mergeCell ref="V193:X193"/>
    <mergeCell ref="T194:U194"/>
    <mergeCell ref="V194:Y194"/>
    <mergeCell ref="V203:Y203"/>
    <mergeCell ref="Z203:AC203"/>
    <mergeCell ref="AD203:AG203"/>
    <mergeCell ref="AH203:AK203"/>
    <mergeCell ref="AN203:AR203"/>
    <mergeCell ref="B195:I196"/>
    <mergeCell ref="J195:N196"/>
    <mergeCell ref="T195:U195"/>
    <mergeCell ref="V195:X195"/>
    <mergeCell ref="B197:I198"/>
    <mergeCell ref="J197:N198"/>
    <mergeCell ref="T197:U197"/>
    <mergeCell ref="V197:X197"/>
    <mergeCell ref="T198:U198"/>
    <mergeCell ref="V198:Y198"/>
    <mergeCell ref="AH195:AK195"/>
    <mergeCell ref="AN195:AR195"/>
    <mergeCell ref="T196:U196"/>
    <mergeCell ref="V196:Y196"/>
    <mergeCell ref="Z196:AC196"/>
    <mergeCell ref="AD196:AG196"/>
    <mergeCell ref="Z198:AC198"/>
    <mergeCell ref="AD198:AG198"/>
    <mergeCell ref="AH198:AK198"/>
    <mergeCell ref="AH188:AK188"/>
    <mergeCell ref="AL188:AM188"/>
    <mergeCell ref="AN204:AR204"/>
    <mergeCell ref="B199:I200"/>
    <mergeCell ref="J199:N200"/>
    <mergeCell ref="T199:U199"/>
    <mergeCell ref="V199:X199"/>
    <mergeCell ref="B201:E203"/>
    <mergeCell ref="F201:N203"/>
    <mergeCell ref="O201:U203"/>
    <mergeCell ref="V201:Y201"/>
    <mergeCell ref="AH199:AK199"/>
    <mergeCell ref="AN199:AR199"/>
    <mergeCell ref="T200:U200"/>
    <mergeCell ref="V200:Y200"/>
    <mergeCell ref="Z200:AC200"/>
    <mergeCell ref="AD200:AG200"/>
    <mergeCell ref="AH201:AK201"/>
    <mergeCell ref="AN201:AR201"/>
    <mergeCell ref="V202:Y202"/>
    <mergeCell ref="Z202:AC202"/>
    <mergeCell ref="AD202:AG202"/>
    <mergeCell ref="AH202:AK202"/>
    <mergeCell ref="AN202:AR202"/>
    <mergeCell ref="AH200:AK200"/>
    <mergeCell ref="AL200:AM200"/>
    <mergeCell ref="AN200:AR200"/>
    <mergeCell ref="AH196:AK196"/>
    <mergeCell ref="AL196:AM196"/>
    <mergeCell ref="AN196:AR196"/>
    <mergeCell ref="AH197:AK197"/>
    <mergeCell ref="AN197:AR197"/>
    <mergeCell ref="AL198:AM198"/>
    <mergeCell ref="AN198:AR198"/>
    <mergeCell ref="AH79:AK79"/>
    <mergeCell ref="AN79:AR79"/>
    <mergeCell ref="V120:Y120"/>
    <mergeCell ref="Z120:AC120"/>
    <mergeCell ref="AD120:AG120"/>
    <mergeCell ref="AH120:AK120"/>
    <mergeCell ref="AN120:AR120"/>
    <mergeCell ref="V161:Y161"/>
    <mergeCell ref="Z161:AC161"/>
    <mergeCell ref="AD161:AG161"/>
    <mergeCell ref="AH161:AK161"/>
    <mergeCell ref="AN161:AR161"/>
    <mergeCell ref="AH159:AK159"/>
    <mergeCell ref="AL159:AM159"/>
    <mergeCell ref="AN159:AR159"/>
    <mergeCell ref="AN158:AR158"/>
    <mergeCell ref="AN160:AR160"/>
    <mergeCell ref="AH157:AK157"/>
    <mergeCell ref="AL157:AM157"/>
    <mergeCell ref="AN157:AR157"/>
    <mergeCell ref="AH151:AK151"/>
    <mergeCell ref="AL151:AM151"/>
    <mergeCell ref="AN151:AR151"/>
    <mergeCell ref="AN150:AR150"/>
  </mergeCells>
  <phoneticPr fontId="2"/>
  <conditionalFormatting sqref="AN16 AN18:AR18 AN20:AR20 AN22:AR22 AN70:AR70 AN24:AR24 AN62:AR62 AN64:AR64 AN66:AR66 AN68:AR68 AN72:AR72 AN76:AR76 AN74:AR74 AN60:AR60">
    <cfRule type="expression" dxfId="75" priority="568" stopIfTrue="1">
      <formula>AND(V16="賃金で算定",AN16=0)</formula>
    </cfRule>
  </conditionalFormatting>
  <conditionalFormatting sqref="V17:Y17 V19:Y19 V21:Y21 V23:Y23 V25:Y25">
    <cfRule type="expression" dxfId="74" priority="569" stopIfTrue="1">
      <formula>AND(V16="賃金で算定",AN16=0)</formula>
    </cfRule>
  </conditionalFormatting>
  <conditionalFormatting sqref="V184:Y184 V186:Y186 V188:Y188 V190:Y190 V192:Y192 V194:Y194 V200:Y200 V196:Y196 V198:Y198">
    <cfRule type="expression" dxfId="73" priority="530" stopIfTrue="1">
      <formula>AND(V183="賃金で算定",AN183=0)</formula>
    </cfRule>
  </conditionalFormatting>
  <conditionalFormatting sqref="V143:Y143 V145:Y145 V147:Y147 V149:Y149 V151:Y151 V153:Y153 V159:Y159 V155:Y155 V157:Y157">
    <cfRule type="expression" dxfId="72" priority="529" stopIfTrue="1">
      <formula>AND(V142="賃金で算定",AN142=0)</formula>
    </cfRule>
  </conditionalFormatting>
  <conditionalFormatting sqref="V102:Y102 V104:Y104 V106:Y106 V108:Y108 V110:Y110 V112:Y112 V118:Y118 V114:Y114 V116:Y116">
    <cfRule type="expression" dxfId="71" priority="528" stopIfTrue="1">
      <formula>AND(V101="賃金で算定",AN101=0)</formula>
    </cfRule>
  </conditionalFormatting>
  <conditionalFormatting sqref="V61:Y61 V63:Y63 V65:Y65 V67:Y67 V69:Y69 V71:Y71 V77:Y77 V73:Y73 V75:Y75">
    <cfRule type="expression" dxfId="70" priority="527" stopIfTrue="1">
      <formula>AND(V60="賃金で算定",AN60=0)</formula>
    </cfRule>
  </conditionalFormatting>
  <conditionalFormatting sqref="AE29:AF29">
    <cfRule type="expression" dxfId="69" priority="522">
      <formula>IF(AND($F26=""),($V26+$V27&gt;0))</formula>
    </cfRule>
  </conditionalFormatting>
  <conditionalFormatting sqref="AH29">
    <cfRule type="expression" dxfId="68" priority="521">
      <formula>IF(AND($F26=""),($V26+$V27&gt;0))</formula>
    </cfRule>
  </conditionalFormatting>
  <conditionalFormatting sqref="AI29:AJ29">
    <cfRule type="expression" dxfId="67" priority="520">
      <formula>IF(AND($F26=""),($V26+$V27&gt;0))</formula>
    </cfRule>
  </conditionalFormatting>
  <conditionalFormatting sqref="AK29">
    <cfRule type="expression" dxfId="66" priority="519">
      <formula>IF(AND($F26=""),($V26+$V27&gt;0))</formula>
    </cfRule>
  </conditionalFormatting>
  <conditionalFormatting sqref="AL29">
    <cfRule type="expression" dxfId="65" priority="513">
      <formula>IF(AND($F26=""),($V26+$V27&gt;0))</formula>
    </cfRule>
  </conditionalFormatting>
  <conditionalFormatting sqref="AM29">
    <cfRule type="expression" dxfId="64" priority="512">
      <formula>IF(AND($F26=""),($V26+$V27&gt;0))</formula>
    </cfRule>
  </conditionalFormatting>
  <conditionalFormatting sqref="AG29">
    <cfRule type="expression" dxfId="63" priority="510">
      <formula>IF(AND($F26=""),($V26+$V27&gt;0))</formula>
    </cfRule>
  </conditionalFormatting>
  <conditionalFormatting sqref="AD29:AK29">
    <cfRule type="expression" dxfId="62" priority="509">
      <formula>AND($F26="",($V26+$V27&gt;0))</formula>
    </cfRule>
  </conditionalFormatting>
  <conditionalFormatting sqref="AE81:AF81">
    <cfRule type="expression" dxfId="61" priority="508">
      <formula>IF(AND($F78=""),($V78+$V79&gt;0))</formula>
    </cfRule>
  </conditionalFormatting>
  <conditionalFormatting sqref="AH81">
    <cfRule type="expression" dxfId="60" priority="507">
      <formula>IF(AND($F78=""),($V78+$V79&gt;0))</formula>
    </cfRule>
  </conditionalFormatting>
  <conditionalFormatting sqref="AI81:AJ81">
    <cfRule type="expression" dxfId="59" priority="506">
      <formula>IF(AND($F78=""),($V78+$V79&gt;0))</formula>
    </cfRule>
  </conditionalFormatting>
  <conditionalFormatting sqref="AK81">
    <cfRule type="expression" dxfId="58" priority="505">
      <formula>IF(AND($F78=""),($V78+$V79&gt;0))</formula>
    </cfRule>
  </conditionalFormatting>
  <conditionalFormatting sqref="AL81">
    <cfRule type="expression" dxfId="57" priority="504">
      <formula>IF(AND($F78=""),($V78+$V79&gt;0))</formula>
    </cfRule>
  </conditionalFormatting>
  <conditionalFormatting sqref="AM81">
    <cfRule type="expression" dxfId="56" priority="503">
      <formula>IF(AND($F78=""),($V78+$V79&gt;0))</formula>
    </cfRule>
  </conditionalFormatting>
  <conditionalFormatting sqref="AG81">
    <cfRule type="expression" dxfId="55" priority="502">
      <formula>IF(AND($F78=""),($V78+$V79&gt;0))</formula>
    </cfRule>
  </conditionalFormatting>
  <conditionalFormatting sqref="AD81">
    <cfRule type="expression" dxfId="54" priority="501">
      <formula>AND($F78="",($V78+$V79&gt;0))</formula>
    </cfRule>
  </conditionalFormatting>
  <conditionalFormatting sqref="AE122:AF122">
    <cfRule type="expression" dxfId="53" priority="492">
      <formula>IF(AND($F119=""),($V119+$V120&gt;0))</formula>
    </cfRule>
  </conditionalFormatting>
  <conditionalFormatting sqref="AH122">
    <cfRule type="expression" dxfId="52" priority="491">
      <formula>IF(AND($F119=""),($V119+$V120&gt;0))</formula>
    </cfRule>
  </conditionalFormatting>
  <conditionalFormatting sqref="AI122:AJ122">
    <cfRule type="expression" dxfId="51" priority="490">
      <formula>IF(AND($F119=""),($V119+$V120&gt;0))</formula>
    </cfRule>
  </conditionalFormatting>
  <conditionalFormatting sqref="AK122">
    <cfRule type="expression" dxfId="50" priority="489">
      <formula>IF(AND($F119=""),($V119+$V120&gt;0))</formula>
    </cfRule>
  </conditionalFormatting>
  <conditionalFormatting sqref="AL122">
    <cfRule type="expression" dxfId="49" priority="488">
      <formula>IF(AND($F119=""),($V119+$V120&gt;0))</formula>
    </cfRule>
  </conditionalFormatting>
  <conditionalFormatting sqref="AM122">
    <cfRule type="expression" dxfId="48" priority="487">
      <formula>IF(AND($F119=""),($V119+$V120&gt;0))</formula>
    </cfRule>
  </conditionalFormatting>
  <conditionalFormatting sqref="AG122">
    <cfRule type="expression" dxfId="47" priority="486">
      <formula>IF(AND($F119=""),($V119+$V120&gt;0))</formula>
    </cfRule>
  </conditionalFormatting>
  <conditionalFormatting sqref="AD122">
    <cfRule type="expression" dxfId="46" priority="485">
      <formula>IF(AND($F119=""),($V119+$V120&gt;0))</formula>
    </cfRule>
  </conditionalFormatting>
  <conditionalFormatting sqref="O64 O66 O68 O70 O72 O74 O76">
    <cfRule type="expression" dxfId="45" priority="484" stopIfTrue="1">
      <formula>AND(O64="",V65&gt;0)</formula>
    </cfRule>
  </conditionalFormatting>
  <conditionalFormatting sqref="Q60 Q62 Q64 Q66 Q68 Q70 Q72 Q74 Q76">
    <cfRule type="expression" dxfId="44" priority="483" stopIfTrue="1">
      <formula>AND(Q60="",V61&gt;0)</formula>
    </cfRule>
  </conditionalFormatting>
  <conditionalFormatting sqref="Q62">
    <cfRule type="expression" dxfId="43" priority="481">
      <formula>AND($Q62="",$V63&gt;0)</formula>
    </cfRule>
  </conditionalFormatting>
  <conditionalFormatting sqref="O16 O18 O20 O22 O24">
    <cfRule type="expression" dxfId="42" priority="480" stopIfTrue="1">
      <formula>AND(O16="",V17&gt;0)</formula>
    </cfRule>
  </conditionalFormatting>
  <conditionalFormatting sqref="Q16 Q18 Q20 Q22 Q24">
    <cfRule type="expression" dxfId="41" priority="478" stopIfTrue="1">
      <formula>AND(Q16="",V17&gt;0)</formula>
    </cfRule>
  </conditionalFormatting>
  <conditionalFormatting sqref="Q101 Q103 Q105 Q107 Q109 Q111 Q113 Q115 Q117">
    <cfRule type="expression" dxfId="40" priority="476" stopIfTrue="1">
      <formula>AND(Q101="",V102&gt;0)</formula>
    </cfRule>
  </conditionalFormatting>
  <conditionalFormatting sqref="Q103">
    <cfRule type="expression" dxfId="39" priority="474">
      <formula>AND($Q103="",$V104&gt;0)</formula>
    </cfRule>
  </conditionalFormatting>
  <conditionalFormatting sqref="AE163:AF163">
    <cfRule type="expression" dxfId="38" priority="473">
      <formula>IF(AND($F160=""),($V160+$V161&gt;0))</formula>
    </cfRule>
  </conditionalFormatting>
  <conditionalFormatting sqref="AH163">
    <cfRule type="expression" dxfId="37" priority="472">
      <formula>IF(AND($F160=""),($V160+$V161&gt;0))</formula>
    </cfRule>
  </conditionalFormatting>
  <conditionalFormatting sqref="AI163:AJ163">
    <cfRule type="expression" dxfId="36" priority="471">
      <formula>IF(AND($F160=""),($V160+$V161&gt;0))</formula>
    </cfRule>
  </conditionalFormatting>
  <conditionalFormatting sqref="AK163">
    <cfRule type="expression" dxfId="35" priority="470">
      <formula>IF(AND($F160=""),($V160+$V161&gt;0))</formula>
    </cfRule>
  </conditionalFormatting>
  <conditionalFormatting sqref="AL163">
    <cfRule type="expression" dxfId="34" priority="469">
      <formula>IF(AND($F160=""),($V160+$V161&gt;0))</formula>
    </cfRule>
  </conditionalFormatting>
  <conditionalFormatting sqref="AM163">
    <cfRule type="expression" dxfId="33" priority="468">
      <formula>IF(AND($F160=""),($V160+$V161&gt;0))</formula>
    </cfRule>
  </conditionalFormatting>
  <conditionalFormatting sqref="AG163">
    <cfRule type="expression" dxfId="32" priority="467">
      <formula>IF(AND($F160=""),($V160+$V161&gt;0))</formula>
    </cfRule>
  </conditionalFormatting>
  <conditionalFormatting sqref="AD163">
    <cfRule type="expression" dxfId="31" priority="466">
      <formula>IF(AND($F160=""),($V160+$V161&gt;0))</formula>
    </cfRule>
  </conditionalFormatting>
  <conditionalFormatting sqref="Q142 Q144 Q146 Q148 Q150 Q152 Q154 Q156 Q158">
    <cfRule type="expression" dxfId="30" priority="464" stopIfTrue="1">
      <formula>AND(Q142="",V143&gt;0)</formula>
    </cfRule>
  </conditionalFormatting>
  <conditionalFormatting sqref="Q144">
    <cfRule type="expression" dxfId="29" priority="462">
      <formula>AND($Q144="",$V145&gt;0)</formula>
    </cfRule>
  </conditionalFormatting>
  <conditionalFormatting sqref="AE204:AF204">
    <cfRule type="expression" dxfId="28" priority="461">
      <formula>IF(AND($F201=""),($V201+$V202&gt;0))</formula>
    </cfRule>
  </conditionalFormatting>
  <conditionalFormatting sqref="AH204">
    <cfRule type="expression" dxfId="27" priority="460">
      <formula>IF(AND($F201=""),($V201+$V202&gt;0))</formula>
    </cfRule>
  </conditionalFormatting>
  <conditionalFormatting sqref="AI204:AJ204">
    <cfRule type="expression" dxfId="26" priority="459">
      <formula>IF(AND($F201=""),($V201+$V202&gt;0))</formula>
    </cfRule>
  </conditionalFormatting>
  <conditionalFormatting sqref="AK204">
    <cfRule type="expression" dxfId="25" priority="458">
      <formula>IF(AND($F201=""),($V201+$V202&gt;0))</formula>
    </cfRule>
  </conditionalFormatting>
  <conditionalFormatting sqref="AL204">
    <cfRule type="expression" dxfId="24" priority="457">
      <formula>IF(AND($F201=""),($V201+$V202&gt;0))</formula>
    </cfRule>
  </conditionalFormatting>
  <conditionalFormatting sqref="AM204">
    <cfRule type="expression" dxfId="23" priority="456">
      <formula>IF(AND($F201=""),($V201+$V202&gt;0))</formula>
    </cfRule>
  </conditionalFormatting>
  <conditionalFormatting sqref="AG204">
    <cfRule type="expression" dxfId="22" priority="455">
      <formula>IF(AND($F201=""),($V201+$V202&gt;0))</formula>
    </cfRule>
  </conditionalFormatting>
  <conditionalFormatting sqref="AD204">
    <cfRule type="expression" dxfId="21" priority="454">
      <formula>IF(AND($F201=""),($V201+$V202&gt;0))</formula>
    </cfRule>
  </conditionalFormatting>
  <conditionalFormatting sqref="Q183 Q185 Q187 Q189 Q191 Q193 Q195 Q197 Q199">
    <cfRule type="expression" dxfId="20" priority="252" stopIfTrue="1">
      <formula>AND(Q183="",V184&gt;0)</formula>
    </cfRule>
  </conditionalFormatting>
  <conditionalFormatting sqref="Q185">
    <cfRule type="expression" dxfId="19" priority="250">
      <formula>AND($Q185="",$V186&gt;0)</formula>
    </cfRule>
  </conditionalFormatting>
  <conditionalFormatting sqref="O60 O62 O64 O66 O68 O70 O72 O74 O76">
    <cfRule type="expression" dxfId="18" priority="149" stopIfTrue="1">
      <formula>AND(O60="",V61&gt;0)</formula>
    </cfRule>
  </conditionalFormatting>
  <conditionalFormatting sqref="O62">
    <cfRule type="expression" dxfId="17" priority="148" stopIfTrue="1">
      <formula>AND(O62="",V63&gt;0)</formula>
    </cfRule>
  </conditionalFormatting>
  <conditionalFormatting sqref="O105 O107 O109 O111 O113 O115 O117">
    <cfRule type="expression" dxfId="16" priority="147" stopIfTrue="1">
      <formula>AND(O105="",V106&gt;0)</formula>
    </cfRule>
  </conditionalFormatting>
  <conditionalFormatting sqref="O101 O103 O105 O107 O109 O111 O113 O115 O117">
    <cfRule type="expression" dxfId="15" priority="146" stopIfTrue="1">
      <formula>AND(O101="",V102&gt;0)</formula>
    </cfRule>
  </conditionalFormatting>
  <conditionalFormatting sqref="O103">
    <cfRule type="expression" dxfId="14" priority="145" stopIfTrue="1">
      <formula>AND(O103="",V104&gt;0)</formula>
    </cfRule>
  </conditionalFormatting>
  <conditionalFormatting sqref="O146 O148 O150 O152 O154 O156 O158">
    <cfRule type="expression" dxfId="13" priority="144" stopIfTrue="1">
      <formula>AND(O146="",V147&gt;0)</formula>
    </cfRule>
  </conditionalFormatting>
  <conditionalFormatting sqref="O142 O144 O146 O148 O150 O152 O154 O156 O158">
    <cfRule type="expression" dxfId="12" priority="143" stopIfTrue="1">
      <formula>AND(O142="",V143&gt;0)</formula>
    </cfRule>
  </conditionalFormatting>
  <conditionalFormatting sqref="O144">
    <cfRule type="expression" dxfId="11" priority="142" stopIfTrue="1">
      <formula>AND(O144="",V145&gt;0)</formula>
    </cfRule>
  </conditionalFormatting>
  <conditionalFormatting sqref="O187 O189 O191 O193 O195 O197 O199">
    <cfRule type="expression" dxfId="10" priority="141" stopIfTrue="1">
      <formula>AND(O187="",V188&gt;0)</formula>
    </cfRule>
  </conditionalFormatting>
  <conditionalFormatting sqref="O183 O185 O187 O189 O191 O193 O195 O197 O199">
    <cfRule type="expression" dxfId="9" priority="140" stopIfTrue="1">
      <formula>AND(O183="",V184&gt;0)</formula>
    </cfRule>
  </conditionalFormatting>
  <conditionalFormatting sqref="O185">
    <cfRule type="expression" dxfId="8" priority="139" stopIfTrue="1">
      <formula>AND(O185="",V186&gt;0)</formula>
    </cfRule>
  </conditionalFormatting>
  <conditionalFormatting sqref="AN16 AN18 AN20 AN22 AN24">
    <cfRule type="expression" dxfId="7" priority="63" stopIfTrue="1">
      <formula>AND(V16="",AN16&gt;0)</formula>
    </cfRule>
  </conditionalFormatting>
  <conditionalFormatting sqref="AN60 AN62 AN64 AN66 AN68 AN70 AN72 AN74 AN76">
    <cfRule type="expression" dxfId="6" priority="62" stopIfTrue="1">
      <formula>AND(V60="",AN60&gt;0)</formula>
    </cfRule>
  </conditionalFormatting>
  <conditionalFormatting sqref="AN111:AR111 AN103:AR103 AN105:AR105 AN107:AR107 AN109:AR109 AN113:AR113 AN117:AR117 AN115:AR115 AN101:AR101">
    <cfRule type="expression" dxfId="5" priority="6" stopIfTrue="1">
      <formula>AND(V101="賃金で算定",AN101=0)</formula>
    </cfRule>
  </conditionalFormatting>
  <conditionalFormatting sqref="AN101 AN103 AN105 AN107 AN109 AN111 AN113 AN115 AN117">
    <cfRule type="expression" dxfId="4" priority="5" stopIfTrue="1">
      <formula>AND(V101="",AN101&gt;0)</formula>
    </cfRule>
  </conditionalFormatting>
  <conditionalFormatting sqref="AN152:AR152 AN144:AR144 AN146:AR146 AN148:AR148 AN150:AR150 AN154:AR154 AN158:AR158 AN156:AR156 AN142:AR142">
    <cfRule type="expression" dxfId="3" priority="4" stopIfTrue="1">
      <formula>AND(V142="賃金で算定",AN142=0)</formula>
    </cfRule>
  </conditionalFormatting>
  <conditionalFormatting sqref="AN142 AN144 AN146 AN148 AN150 AN152 AN154 AN156 AN158">
    <cfRule type="expression" dxfId="2" priority="3" stopIfTrue="1">
      <formula>AND(V142="",AN142&gt;0)</formula>
    </cfRule>
  </conditionalFormatting>
  <conditionalFormatting sqref="AN193:AR193 AN185:AR185 AN187:AR187 AN189:AR189 AN191:AR191 AN195:AR195 AN199:AR199 AN197:AR197 AN183:AR183">
    <cfRule type="expression" dxfId="1" priority="2" stopIfTrue="1">
      <formula>AND(V183="賃金で算定",AN183=0)</formula>
    </cfRule>
  </conditionalFormatting>
  <conditionalFormatting sqref="AN183 AN185 AN187 AN189 AN191 AN193 AN195 AN197 AN199">
    <cfRule type="expression" dxfId="0" priority="1" stopIfTrue="1">
      <formula>AND(V183="",AN183&gt;0)</formula>
    </cfRule>
  </conditionalFormatting>
  <dataValidations count="9">
    <dataValidation type="list" allowBlank="1" showInputMessage="1" showErrorMessage="1" sqref="F26:N28 F201:F202 F160:F161 F119:F120 F78:F79" xr:uid="{00000000-0002-0000-0000-000001000000}">
      <formula1>事業の種類</formula1>
    </dataValidation>
    <dataValidation type="whole" allowBlank="1" showInputMessage="1" showErrorMessage="1" sqref="G31:H31" xr:uid="{00000000-0002-0000-0000-000007000000}">
      <formula1>1</formula1>
      <formula2>12</formula2>
    </dataValidation>
    <dataValidation type="whole" allowBlank="1" showInputMessage="1" showErrorMessage="1" sqref="J31:K31" xr:uid="{00000000-0002-0000-0000-000008000000}">
      <formula1>1</formula1>
      <formula2>31</formula2>
    </dataValidation>
    <dataValidation type="custom" allowBlank="1" showInputMessage="1" showErrorMessage="1" error="控除できるのは&quot;36機械装置(組立て又は取付け)&quot;のみです" sqref="AD184:AG184 AD186:AG186 AD188:AG188 AD190:AG190 AD192:AG192 AD194:AG194 AD196:AG196 AD198:AG198 AD200:AG200" xr:uid="{00000000-0002-0000-0000-000014000000}">
      <formula1>$F$201="36 機械装置(組立て又は取付け）"</formula1>
    </dataValidation>
    <dataValidation type="custom" allowBlank="1" showInputMessage="1" showErrorMessage="1" error="控除できるのは&quot;36機械装置(組立て又は取付け)&quot;のみです" sqref="AD143:AG143 AD159:AG159 AD157:AG157 AD155:AG155 AD153:AG153 AD151:AG151 AD149:AG149 AD147:AG147 AD145:AG145" xr:uid="{00000000-0002-0000-0000-000015000000}">
      <formula1>$F$160="36 機械装置(組立て又は取付け）"</formula1>
    </dataValidation>
    <dataValidation type="custom" allowBlank="1" showInputMessage="1" showErrorMessage="1" error="控除できるのは&quot;36機械装置(組立て又は取付け)&quot;のみです" sqref="AD102:AG102 AD104:AG104 AD106:AG106 AD108:AG108 AD110:AG110 AD112:AG112 AD114:AG114 AD116:AG116 AD118:AG118" xr:uid="{00000000-0002-0000-0000-000016000000}">
      <formula1>$F$119="36 機械装置(組立て又は取付け）"</formula1>
    </dataValidation>
    <dataValidation type="custom" allowBlank="1" showInputMessage="1" showErrorMessage="1" error="控除できるのは&quot;36機械装置(組立て又は取付け)&quot;のみです" sqref="AD61:AG61 AD77:AG77 AD75:AG75 AD73:AG73 AD71:AG71 AD69:AG69 AD67:AG67 AD65:AG65 AD63:AG63" xr:uid="{00000000-0002-0000-0000-000017000000}">
      <formula1>$F$78="36 機械装置(組立て又は取付け）"</formula1>
    </dataValidation>
    <dataValidation imeMode="off" allowBlank="1" showInputMessage="1" showErrorMessage="1" sqref="AP31:AQ31 AJ31:AK31 AM31:AN31 AJ30:AL30 AO30:AQ30" xr:uid="{00000000-0002-0000-0000-000027000000}"/>
    <dataValidation imeMode="hiragana" allowBlank="1" showInputMessage="1" showErrorMessage="1" sqref="D34:G34 AC32:AS32 B101:N118 B142:N159 B183:N200 B60:N77 AC38:AN39 AC33:AN34" xr:uid="{00000000-0002-0000-0000-000028000000}"/>
  </dataValidations>
  <printOptions horizontalCentered="1"/>
  <pageMargins left="0.39370078740157483" right="0.39370078740157483" top="0.39370078740157483" bottom="0.39370078740157483" header="0.19685039370078741" footer="0.19685039370078741"/>
  <pageSetup paperSize="9" scale="94" orientation="landscape" errors="blank" r:id="rId1"/>
  <headerFooter alignWithMargins="0"/>
  <rowBreaks count="4" manualBreakCount="4">
    <brk id="41" max="46" man="1"/>
    <brk id="82" max="46" man="1"/>
    <brk id="123" max="46" man="1"/>
    <brk id="164" max="46" man="1"/>
  </rowBreaks>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7"/>
  <dimension ref="A1:AB324"/>
  <sheetViews>
    <sheetView showGridLines="0" zoomScale="75" zoomScaleNormal="75" workbookViewId="0">
      <selection activeCell="Q109" sqref="Q109"/>
    </sheetView>
  </sheetViews>
  <sheetFormatPr defaultRowHeight="15" customHeight="1"/>
  <cols>
    <col min="1" max="1" width="16" style="14" bestFit="1" customWidth="1"/>
    <col min="2" max="2" width="13.25" style="14" bestFit="1" customWidth="1"/>
    <col min="3" max="5" width="20.125" style="14" customWidth="1"/>
    <col min="6" max="6" width="19.75" style="14" customWidth="1"/>
    <col min="7" max="7" width="19.875" style="14" customWidth="1"/>
    <col min="8" max="8" width="18.5" style="14" bestFit="1" customWidth="1"/>
    <col min="9" max="9" width="18.75" style="14" customWidth="1"/>
    <col min="10" max="11" width="18.875" style="14" customWidth="1"/>
    <col min="12" max="12" width="18.75" style="14" customWidth="1"/>
    <col min="13" max="13" width="19.625" style="14" customWidth="1"/>
    <col min="14" max="14" width="17.25" style="14" bestFit="1" customWidth="1"/>
    <col min="15" max="15" width="13.25" style="14" customWidth="1"/>
    <col min="16" max="16" width="17.5" style="77" bestFit="1" customWidth="1"/>
    <col min="17" max="17" width="11.5" style="14" customWidth="1"/>
    <col min="18" max="18" width="15.625" style="14" customWidth="1"/>
    <col min="19" max="19" width="9" style="14"/>
    <col min="20" max="21" width="5" style="14" customWidth="1"/>
    <col min="22" max="28" width="15" style="14" customWidth="1"/>
    <col min="29" max="16384" width="9" style="14"/>
  </cols>
  <sheetData>
    <row r="1" spans="1:28" ht="15" customHeight="1">
      <c r="A1" s="14" t="s">
        <v>75</v>
      </c>
    </row>
    <row r="2" spans="1:28" ht="15" customHeight="1">
      <c r="A2" s="15" t="s">
        <v>76</v>
      </c>
      <c r="B2" s="15" t="s">
        <v>70</v>
      </c>
      <c r="C2" s="15" t="s">
        <v>77</v>
      </c>
    </row>
    <row r="3" spans="1:28" ht="40.5">
      <c r="A3" s="15"/>
      <c r="B3" s="15"/>
      <c r="C3" s="16" t="s">
        <v>208</v>
      </c>
      <c r="D3" s="16" t="s">
        <v>79</v>
      </c>
      <c r="E3" s="16" t="s">
        <v>80</v>
      </c>
      <c r="F3" s="118" t="s">
        <v>209</v>
      </c>
      <c r="G3" s="118" t="s">
        <v>211</v>
      </c>
      <c r="H3" s="118" t="s">
        <v>212</v>
      </c>
      <c r="I3" s="120"/>
      <c r="J3" s="16"/>
      <c r="O3" s="52"/>
      <c r="P3" s="52"/>
    </row>
    <row r="4" spans="1:28" ht="15" customHeight="1">
      <c r="A4" s="17" t="s">
        <v>59</v>
      </c>
      <c r="B4" s="18" t="s">
        <v>71</v>
      </c>
      <c r="C4" s="112" t="e">
        <f>INT(SUMPRODUCT(($E$50:$E$315=A4)*($F$50:$F$315=B4)*($N$50:$N$315)))+INT(SUMPRODUCT(($E$50:$E$315=A4)*($P$50:$P$315)))</f>
        <v>#REF!</v>
      </c>
      <c r="D4" s="17" t="e">
        <f t="shared" ref="D4" si="0">INT(SUMPRODUCT(($E$50:$E$315=A4)*($F$50:$F$315=B4)*($J$50:$J$315)))</f>
        <v>#REF!</v>
      </c>
      <c r="E4" s="19" t="e">
        <f t="shared" ref="E4" si="1">INT(SUMPRODUCT(($E$50:$E$315=A4)*($F$50:$F$315=B4)*($K$50:$K$315)))</f>
        <v>#REF!</v>
      </c>
      <c r="F4" s="114" t="e">
        <f t="shared" ref="F4:F30" si="2">SUM(G4:H4)</f>
        <v>#REF!</v>
      </c>
      <c r="G4" s="114" t="e">
        <f>INT(SUMPRODUCT(($E$50:$E$315=A4)*($F$50:$F$315=B4)*($O$50:$O$315))/1000)</f>
        <v>#REF!</v>
      </c>
      <c r="H4" s="114" t="e">
        <f>INT(SUMPRODUCT(($E$50:$E$315=A4)*($F$50:$F$315=B4)*($Q$50:$Q$315))/1000)</f>
        <v>#REF!</v>
      </c>
      <c r="I4" s="120"/>
      <c r="J4" s="20" t="s">
        <v>81</v>
      </c>
      <c r="K4" s="21" t="s">
        <v>82</v>
      </c>
      <c r="L4" s="21"/>
      <c r="M4" s="21" t="s">
        <v>83</v>
      </c>
      <c r="N4" s="21" t="s">
        <v>84</v>
      </c>
      <c r="O4" s="21" t="s">
        <v>85</v>
      </c>
      <c r="P4" s="76"/>
      <c r="Q4" s="21"/>
      <c r="R4" s="21"/>
      <c r="S4" s="22"/>
      <c r="T4" s="457" t="s">
        <v>164</v>
      </c>
      <c r="U4" s="54"/>
      <c r="V4" s="55" t="s">
        <v>165</v>
      </c>
      <c r="W4" s="56" t="s">
        <v>166</v>
      </c>
      <c r="X4" s="56" t="s">
        <v>167</v>
      </c>
      <c r="Y4" s="57" t="s">
        <v>168</v>
      </c>
      <c r="Z4" s="56" t="s">
        <v>169</v>
      </c>
      <c r="AA4" s="56" t="s">
        <v>170</v>
      </c>
      <c r="AB4" s="56" t="s">
        <v>171</v>
      </c>
    </row>
    <row r="5" spans="1:28" ht="15" customHeight="1">
      <c r="A5" s="17" t="s">
        <v>59</v>
      </c>
      <c r="B5" s="18" t="s">
        <v>72</v>
      </c>
      <c r="C5" s="17" t="e">
        <f>INT(SUMPRODUCT(($E$50:$E$315=A5)*($F$50:$F$315=B5)*($N$50:$N$315)))</f>
        <v>#REF!</v>
      </c>
      <c r="D5" s="17" t="e">
        <f t="shared" ref="D5:D18" si="3">INT(SUMPRODUCT(($E$50:$E$315=A5)*($F$50:$F$315=B5)*($J$50:$J$315)))</f>
        <v>#REF!</v>
      </c>
      <c r="E5" s="19" t="e">
        <f t="shared" ref="E5:E18" si="4">INT(SUMPRODUCT(($E$50:$E$315=A5)*($F$50:$F$315=B5)*($K$50:$K$315)))</f>
        <v>#REF!</v>
      </c>
      <c r="F5" s="114" t="e">
        <f t="shared" si="2"/>
        <v>#REF!</v>
      </c>
      <c r="G5" s="114" t="e">
        <f t="shared" ref="G5:G30" si="5">INT(SUMPRODUCT(($E$50:$E$315=A5)*($F$50:$F$315=B5)*($O$50:$O$315))/1000)</f>
        <v>#REF!</v>
      </c>
      <c r="H5" s="114">
        <v>0</v>
      </c>
      <c r="J5" s="22"/>
      <c r="K5" s="17" t="s">
        <v>86</v>
      </c>
      <c r="L5" s="17"/>
      <c r="M5" s="31" t="e">
        <f>M6</f>
        <v>#REF!</v>
      </c>
      <c r="N5" s="17"/>
      <c r="O5" s="31" t="e">
        <f>O6</f>
        <v>#REF!</v>
      </c>
      <c r="P5" s="31"/>
      <c r="Q5" s="17"/>
      <c r="R5" s="17"/>
      <c r="S5" s="53"/>
      <c r="T5" s="458"/>
      <c r="U5" s="58" t="s">
        <v>172</v>
      </c>
      <c r="V5" s="59" t="e">
        <f>(INDEX(($V$10:$AB$12,$V$15:$AB$17,$V$20:$AB$22,$V$29:$AB$31),1,1,$R$16))</f>
        <v>#REF!</v>
      </c>
      <c r="W5" s="59" t="e">
        <f>(INDEX(($V$10:$AB$12,$V$15:$AB$17,$V$20:$AB$22,$V$29:$AB$31),1,2,$R$16))</f>
        <v>#REF!</v>
      </c>
      <c r="X5" s="59" t="e">
        <f>(INDEX(($V$10:$AB$12,$V$15:$AB$17,$V$20:$AB$22,$V$29:$AB$31),1,3,$R$16))</f>
        <v>#REF!</v>
      </c>
      <c r="Y5" s="59" t="e">
        <f>(INDEX(($V$10:$AB$12,$V$15:$AB$17,$V$20:$AB$22,$V$29:$AB$31),1,4,$R$16))</f>
        <v>#REF!</v>
      </c>
      <c r="Z5" s="59" t="e">
        <f>(INDEX(($V$10:$AB$12,$V$15:$AB$17,$V$20:$AB$22,$V$29:$AB$31),1,5,$R$16))</f>
        <v>#REF!</v>
      </c>
      <c r="AA5" s="59" t="e">
        <f>(INDEX(($V$10:$AB$12,$V$15:$AB$17,$V$20:$AB$22,$V$29:$AB$31),1,6,$R$16))</f>
        <v>#REF!</v>
      </c>
      <c r="AB5" s="59" t="e">
        <f>(INDEX(($V$10:$AB$12,$V$15:$AB$17,$V$20:$AB$22,$V$29:$AB$31),1,7,$R$16))</f>
        <v>#REF!</v>
      </c>
    </row>
    <row r="6" spans="1:28" ht="15" customHeight="1">
      <c r="A6" s="23" t="s">
        <v>59</v>
      </c>
      <c r="B6" s="24" t="s">
        <v>73</v>
      </c>
      <c r="C6" s="23" t="e">
        <f>INT(SUMPRODUCT(($E$50:$E$315=A6)*($F$50:$F$315=B6)*($N$50:$N$315)))</f>
        <v>#REF!</v>
      </c>
      <c r="D6" s="23" t="e">
        <f t="shared" si="3"/>
        <v>#REF!</v>
      </c>
      <c r="E6" s="25" t="e">
        <f t="shared" si="4"/>
        <v>#REF!</v>
      </c>
      <c r="F6" s="115" t="e">
        <f t="shared" si="2"/>
        <v>#REF!</v>
      </c>
      <c r="G6" s="115" t="e">
        <f t="shared" si="5"/>
        <v>#REF!</v>
      </c>
      <c r="H6" s="114">
        <v>0</v>
      </c>
      <c r="I6" s="120"/>
      <c r="J6" s="22"/>
      <c r="K6" s="17" t="s">
        <v>87</v>
      </c>
      <c r="L6" s="17"/>
      <c r="M6" s="31" t="e">
        <f>#REF!</f>
        <v>#REF!</v>
      </c>
      <c r="N6" s="17"/>
      <c r="O6" s="31" t="e">
        <f>#REF!</f>
        <v>#REF!</v>
      </c>
      <c r="P6" s="31"/>
      <c r="Q6" s="17"/>
      <c r="R6" s="17"/>
      <c r="S6" s="22"/>
      <c r="T6" s="458"/>
      <c r="U6" s="60" t="s">
        <v>173</v>
      </c>
      <c r="V6" s="59" t="e">
        <f>(INDEX(($V$10:$AB$12,$V$15:$AB$17,$V$20:$AB$22,$V$29:$AB$31),2,1,$R$16))</f>
        <v>#REF!</v>
      </c>
      <c r="W6" s="59" t="e">
        <f>(INDEX(($V$10:$AB$12,$V$15:$AB$17,$V$20:$AB$22,$V$29:$AB$31),2,2,$R$16))</f>
        <v>#REF!</v>
      </c>
      <c r="X6" s="61" t="s">
        <v>174</v>
      </c>
      <c r="Y6" s="62" t="s">
        <v>175</v>
      </c>
      <c r="Z6" s="62" t="s">
        <v>176</v>
      </c>
      <c r="AA6" s="63"/>
      <c r="AB6" s="59" t="e">
        <f>(INDEX(($V$10:$AB$12,$V$15:$AB$17,$V$20:$AB$22,$V$29:$AB$31),2,7,$R$16))</f>
        <v>#REF!</v>
      </c>
    </row>
    <row r="7" spans="1:28" ht="15" customHeight="1">
      <c r="A7" s="17" t="s">
        <v>60</v>
      </c>
      <c r="B7" s="18" t="s">
        <v>71</v>
      </c>
      <c r="C7" s="17" t="e">
        <f>INT(SUMPRODUCT(($E$50:$E$315=A7)*($F$50:$F$315=B7)*($N$50:$N$315)))+INT(SUMPRODUCT(($E$50:$E$315=A7)*($P$50:$P$315)))</f>
        <v>#REF!</v>
      </c>
      <c r="D7" s="17" t="e">
        <f t="shared" si="3"/>
        <v>#REF!</v>
      </c>
      <c r="E7" s="19" t="e">
        <f t="shared" si="4"/>
        <v>#REF!</v>
      </c>
      <c r="F7" s="114" t="e">
        <f t="shared" si="2"/>
        <v>#REF!</v>
      </c>
      <c r="G7" s="114" t="e">
        <f t="shared" si="5"/>
        <v>#REF!</v>
      </c>
      <c r="H7" s="122" t="e">
        <f>INT(SUMPRODUCT(($E$50:$E$315=A7)*($F$50:$F$315=B7)*($Q$50:$Q$315))/1000)</f>
        <v>#REF!</v>
      </c>
      <c r="I7" s="120"/>
      <c r="J7" s="22"/>
      <c r="K7" s="17" t="s">
        <v>88</v>
      </c>
      <c r="L7" s="17" t="s">
        <v>89</v>
      </c>
      <c r="M7" s="17"/>
      <c r="N7" s="17"/>
      <c r="O7" s="17"/>
      <c r="P7" s="79"/>
      <c r="Q7" s="17"/>
      <c r="R7" s="17"/>
      <c r="S7" s="22"/>
      <c r="T7" s="459"/>
      <c r="U7" s="58" t="s">
        <v>177</v>
      </c>
      <c r="V7" s="59" t="e">
        <f>(INDEX(($V$10:$AB$12,$V$15:$AB$17,$V$20:$AB$22,$V$29:$AB$31),3,1,$R$16))</f>
        <v>#REF!</v>
      </c>
      <c r="W7" s="59" t="e">
        <f>(INDEX(($V$10:$AB$12,$V$15:$AB$17,$V$20:$AB$22,$V$29:$AB$31),3,2,$R$16))</f>
        <v>#REF!</v>
      </c>
      <c r="X7" s="59" t="e">
        <f>INDEX(($V$10:$AB$12,$V$15:$AB$17,$V$20:$AB$22,$V$29:$AB$31),3,3,$R$16)</f>
        <v>#REF!</v>
      </c>
      <c r="Y7" s="59" t="e">
        <f>INDEX(($V$10:$AB$12,$V$15:$AB$17,$V$20:$AB$22,$V$29:$AB$31),3,4,$R$16)</f>
        <v>#REF!</v>
      </c>
      <c r="Z7" s="59" t="e">
        <f>INDEX(($V$10:$AB$12,$V$15:$AB$17,$V$20:$AB$22,$V$29:$AB$31),3,5,$R$16)</f>
        <v>#REF!</v>
      </c>
      <c r="AA7" s="64"/>
      <c r="AB7" s="59" t="e">
        <f>(INDEX(($V$10:$AB$12,$V$15:$AB$17,$V$20:$AB$22,$V$29:$AB$31),3,7,$R$16))</f>
        <v>#REF!</v>
      </c>
    </row>
    <row r="8" spans="1:28" ht="15" customHeight="1">
      <c r="A8" s="17" t="s">
        <v>60</v>
      </c>
      <c r="B8" s="18" t="s">
        <v>72</v>
      </c>
      <c r="C8" s="121" t="e">
        <f>INT(SUMPRODUCT(($E$50:$E$315=A8)*($F$50:$F$315=B8)*($N$50:$N$315)))</f>
        <v>#REF!</v>
      </c>
      <c r="D8" s="17" t="e">
        <f t="shared" si="3"/>
        <v>#REF!</v>
      </c>
      <c r="E8" s="19" t="e">
        <f t="shared" si="4"/>
        <v>#REF!</v>
      </c>
      <c r="F8" s="114" t="e">
        <f t="shared" si="2"/>
        <v>#REF!</v>
      </c>
      <c r="G8" s="114" t="e">
        <f t="shared" si="5"/>
        <v>#REF!</v>
      </c>
      <c r="H8" s="114">
        <v>0</v>
      </c>
      <c r="J8" s="22"/>
      <c r="K8" s="17"/>
      <c r="L8" s="17" t="s">
        <v>90</v>
      </c>
      <c r="M8" s="17"/>
      <c r="N8" s="17"/>
      <c r="O8" s="17"/>
      <c r="P8" s="79"/>
      <c r="Q8" s="17"/>
      <c r="R8" s="17"/>
      <c r="S8" s="22"/>
      <c r="T8" s="65" t="s">
        <v>178</v>
      </c>
      <c r="U8" s="65"/>
      <c r="V8" s="65"/>
      <c r="W8" s="65"/>
      <c r="X8" s="65"/>
      <c r="Y8" s="66"/>
      <c r="Z8" s="65"/>
      <c r="AA8" s="67"/>
      <c r="AB8" s="65"/>
    </row>
    <row r="9" spans="1:28" ht="15" customHeight="1">
      <c r="A9" s="23" t="s">
        <v>60</v>
      </c>
      <c r="B9" s="24" t="s">
        <v>73</v>
      </c>
      <c r="C9" s="23" t="e">
        <f>INT(SUMPRODUCT(($E$50:$E$315=A9)*($F$50:$F$315=B9)*($N$50:$N$315)))</f>
        <v>#REF!</v>
      </c>
      <c r="D9" s="23" t="e">
        <f t="shared" si="3"/>
        <v>#REF!</v>
      </c>
      <c r="E9" s="25" t="e">
        <f t="shared" si="4"/>
        <v>#REF!</v>
      </c>
      <c r="F9" s="115" t="e">
        <f t="shared" si="2"/>
        <v>#REF!</v>
      </c>
      <c r="G9" s="115" t="e">
        <f t="shared" si="5"/>
        <v>#REF!</v>
      </c>
      <c r="H9" s="115">
        <v>0</v>
      </c>
      <c r="I9" s="120"/>
      <c r="J9" s="22"/>
      <c r="K9" s="17"/>
      <c r="L9" s="17" t="s">
        <v>91</v>
      </c>
      <c r="M9" s="17"/>
      <c r="N9" s="17"/>
      <c r="O9" s="17"/>
      <c r="P9" s="79"/>
      <c r="Q9" s="17"/>
      <c r="R9" s="17"/>
      <c r="S9" s="22"/>
      <c r="T9" s="457" t="s">
        <v>164</v>
      </c>
      <c r="U9" s="54"/>
      <c r="V9" s="55" t="s">
        <v>165</v>
      </c>
      <c r="W9" s="56" t="s">
        <v>166</v>
      </c>
      <c r="X9" s="56" t="s">
        <v>167</v>
      </c>
      <c r="Y9" s="57" t="s">
        <v>168</v>
      </c>
      <c r="Z9" s="56" t="s">
        <v>169</v>
      </c>
      <c r="AA9" s="56" t="s">
        <v>170</v>
      </c>
      <c r="AB9" s="56" t="s">
        <v>171</v>
      </c>
    </row>
    <row r="10" spans="1:28" ht="15" customHeight="1">
      <c r="A10" s="17" t="s">
        <v>61</v>
      </c>
      <c r="B10" s="18" t="s">
        <v>71</v>
      </c>
      <c r="C10" s="17" t="e">
        <f>INT(SUMPRODUCT(($E$50:$E$315=A10)*($F$50:$F$315=B10)*($N$50:$N$315)))+INT(SUMPRODUCT(($E$50:$E$315=A10)*($P$50:$P$315)))</f>
        <v>#REF!</v>
      </c>
      <c r="D10" s="17" t="e">
        <f t="shared" si="3"/>
        <v>#REF!</v>
      </c>
      <c r="E10" s="19" t="e">
        <f t="shared" si="4"/>
        <v>#REF!</v>
      </c>
      <c r="F10" s="114" t="e">
        <f t="shared" si="2"/>
        <v>#REF!</v>
      </c>
      <c r="G10" s="114" t="e">
        <f t="shared" si="5"/>
        <v>#REF!</v>
      </c>
      <c r="H10" s="122" t="e">
        <f>INT(SUMPRODUCT(($E$50:$E$315=A10)*($F$50:$F$315=B10)*($Q$50:$Q$315))/1000)</f>
        <v>#REF!</v>
      </c>
      <c r="I10" s="120"/>
      <c r="J10" s="22"/>
      <c r="K10" s="17" t="s">
        <v>92</v>
      </c>
      <c r="L10" s="17"/>
      <c r="M10" s="31" t="e">
        <f>#REF!</f>
        <v>#REF!</v>
      </c>
      <c r="N10" s="17">
        <v>0.02</v>
      </c>
      <c r="O10" s="31" t="e">
        <f>#REF!</f>
        <v>#REF!</v>
      </c>
      <c r="P10" s="31"/>
      <c r="Q10" s="17"/>
      <c r="R10" s="17"/>
      <c r="S10" s="53"/>
      <c r="T10" s="458"/>
      <c r="U10" s="58" t="s">
        <v>172</v>
      </c>
      <c r="V10" s="59" t="e">
        <f>IF(OR($O$19="",$O$19=0,$O$19=1),$O$13,IF($O$13-$O$19*INT($O$13/$O$19)=0,$O$13/3,IF($O$13-$O$19*INT($O$13/$O$19)=2,INT($O$13/$O$19)+2,INT($O$13/$O$19)+1)))</f>
        <v>#REF!</v>
      </c>
      <c r="W10" s="68" t="e">
        <f>IF(#REF!="行わない",IF(OR($O$5="",$O$5=0),0,IF($M$19&lt;=$O$5,0,IF($M$19-$O$5&gt;V10,V10,$M$19-$O$5))),0)</f>
        <v>#REF!</v>
      </c>
      <c r="X10" s="68" t="e">
        <f>Z12</f>
        <v>#REF!</v>
      </c>
      <c r="Y10" s="69" t="e">
        <f>IF(OR(V10="",V10=0),0,V10-W10+X10)</f>
        <v>#REF!</v>
      </c>
      <c r="Z10" s="69">
        <v>0</v>
      </c>
      <c r="AA10" s="68" t="e">
        <f>$O$10</f>
        <v>#REF!</v>
      </c>
      <c r="AB10" s="68" t="e">
        <f>IF(OR(V10="",V10=0),0,Y10+AA10)</f>
        <v>#REF!</v>
      </c>
    </row>
    <row r="11" spans="1:28" ht="15" customHeight="1">
      <c r="A11" s="17" t="s">
        <v>61</v>
      </c>
      <c r="B11" s="18" t="s">
        <v>72</v>
      </c>
      <c r="C11" s="121" t="e">
        <f>INT(SUMPRODUCT(($E$50:$E$315=A11)*($F$50:$F$315=B11)*($N$50:$N$315)))</f>
        <v>#REF!</v>
      </c>
      <c r="D11" s="17" t="e">
        <f t="shared" si="3"/>
        <v>#REF!</v>
      </c>
      <c r="E11" s="19" t="e">
        <f t="shared" si="4"/>
        <v>#REF!</v>
      </c>
      <c r="F11" s="114" t="e">
        <f t="shared" si="2"/>
        <v>#REF!</v>
      </c>
      <c r="G11" s="114" t="e">
        <f t="shared" si="5"/>
        <v>#REF!</v>
      </c>
      <c r="H11" s="114">
        <v>0</v>
      </c>
      <c r="J11" s="22"/>
      <c r="K11" s="17"/>
      <c r="L11" s="17"/>
      <c r="M11" s="31"/>
      <c r="N11" s="17"/>
      <c r="O11" s="17"/>
      <c r="P11" s="79"/>
      <c r="Q11" s="17"/>
      <c r="R11" s="17"/>
      <c r="S11" s="22"/>
      <c r="T11" s="458"/>
      <c r="U11" s="60" t="s">
        <v>173</v>
      </c>
      <c r="V11" s="70" t="e">
        <f>IF(OR($O$19="",$O$19=0,$O$19=1),0,IF($O$13="",0,IF($O$19=1,0,INT($O$13/3))))</f>
        <v>#REF!</v>
      </c>
      <c r="W11" s="71" t="e">
        <f>IF(#REF!="行わない",IF(OR($O$19="",$O$19=0,$O$19=1),0,IF($O$5="",0,IF($M$19-V10&lt;=$O$5,0,IF($O$19=1,0,IF($M$19-$O$5-W10&gt;=V11,V11,$M$19-$O$5-W10))))),0)</f>
        <v>#REF!</v>
      </c>
      <c r="X11" s="61" t="s">
        <v>174</v>
      </c>
      <c r="Y11" s="62" t="s">
        <v>175</v>
      </c>
      <c r="Z11" s="62" t="s">
        <v>176</v>
      </c>
      <c r="AA11" s="63"/>
      <c r="AB11" s="68" t="e">
        <f>IF(OR($O$19="",$O$19=0,$O$19=1),0,IF(V11=0,0,V11-W11))</f>
        <v>#REF!</v>
      </c>
    </row>
    <row r="12" spans="1:28" ht="15" customHeight="1">
      <c r="A12" s="23" t="s">
        <v>61</v>
      </c>
      <c r="B12" s="24" t="s">
        <v>73</v>
      </c>
      <c r="C12" s="23" t="e">
        <f>INT(SUMPRODUCT(($E$50:$E$315=A12)*($F$50:$F$315=B12)*($N$50:$N$315)))</f>
        <v>#REF!</v>
      </c>
      <c r="D12" s="23" t="e">
        <f t="shared" si="3"/>
        <v>#REF!</v>
      </c>
      <c r="E12" s="25" t="e">
        <f t="shared" si="4"/>
        <v>#REF!</v>
      </c>
      <c r="F12" s="115" t="e">
        <f t="shared" si="2"/>
        <v>#REF!</v>
      </c>
      <c r="G12" s="115" t="e">
        <f t="shared" si="5"/>
        <v>#REF!</v>
      </c>
      <c r="H12" s="115">
        <v>0</v>
      </c>
      <c r="I12" s="120"/>
      <c r="J12" s="22" t="s">
        <v>93</v>
      </c>
      <c r="K12" s="17" t="s">
        <v>82</v>
      </c>
      <c r="L12" s="17"/>
      <c r="M12" s="17" t="s">
        <v>94</v>
      </c>
      <c r="N12" s="17" t="s">
        <v>95</v>
      </c>
      <c r="O12" s="17" t="s">
        <v>96</v>
      </c>
      <c r="P12" s="79"/>
      <c r="Q12" s="17"/>
      <c r="R12" s="17"/>
      <c r="S12" s="22"/>
      <c r="T12" s="459"/>
      <c r="U12" s="58" t="s">
        <v>177</v>
      </c>
      <c r="V12" s="59" t="e">
        <f>IF(OR($O$19="",$O$19=0,$O$19=1),0,IF($O$13="",0,IF($O$19=1,0,INT($O$13/3))))</f>
        <v>#REF!</v>
      </c>
      <c r="W12" s="68" t="e">
        <f>IF(#REF!="行わない",IF(OR($O$19="",$O$19=0,$O$19=1),0,IF($O$5="",0,IF($M$19-V10-V11&lt;=$O$5,0,IF($O$19=1,0,IF($M$19-$O$5-W10-W11&gt;=V12,V12,$M$19-$O$5-W10-W11))))),0)</f>
        <v>#REF!</v>
      </c>
      <c r="X12" s="70" t="e">
        <f>IF(#REF!="行わない",IF(OR($O$5="",$O$5=0),0,IF($O$19=1,IF($O$5&gt;=$M$19,0,W10),W10+W11+W12)),0)</f>
        <v>#REF!</v>
      </c>
      <c r="Y12" s="70" t="e">
        <f>IF($M$19-$O$5-X12-Z10&gt;0,$M$19-$O$5-X12-Z10,0)</f>
        <v>#REF!</v>
      </c>
      <c r="Z12" s="71" t="e">
        <f>IF(OR($O$5="",$O$5=0),0,IF($M$19&lt;=$O$5,$O$5-$M$19,0))</f>
        <v>#REF!</v>
      </c>
      <c r="AA12" s="64"/>
      <c r="AB12" s="68" t="e">
        <f>IF(OR($O$19="",$O$19=0,$O$19=1),0,IF(V12=0,0,V12-W12))</f>
        <v>#REF!</v>
      </c>
    </row>
    <row r="13" spans="1:28" ht="15" customHeight="1">
      <c r="A13" s="17" t="s">
        <v>62</v>
      </c>
      <c r="B13" s="18" t="s">
        <v>71</v>
      </c>
      <c r="C13" s="17" t="e">
        <f>INT(SUMPRODUCT(($E$50:$E$315=A13)*($F$50:$F$315=B13)*($N$50:$N$315)))+INT(SUMPRODUCT(($E$50:$E$315=A13)*($P$50:$P$315)))</f>
        <v>#REF!</v>
      </c>
      <c r="D13" s="17" t="e">
        <f t="shared" si="3"/>
        <v>#REF!</v>
      </c>
      <c r="E13" s="19" t="e">
        <f t="shared" si="4"/>
        <v>#REF!</v>
      </c>
      <c r="F13" s="114" t="e">
        <f t="shared" si="2"/>
        <v>#REF!</v>
      </c>
      <c r="G13" s="114" t="e">
        <f t="shared" si="5"/>
        <v>#REF!</v>
      </c>
      <c r="H13" s="122" t="e">
        <f>INT(SUMPRODUCT(($E$50:$E$315=A13)*($F$50:$F$315=B13)*($Q$50:$Q$315))/1000)</f>
        <v>#REF!</v>
      </c>
      <c r="I13" s="120"/>
      <c r="J13" s="22"/>
      <c r="K13" s="17" t="s">
        <v>86</v>
      </c>
      <c r="L13" s="17"/>
      <c r="M13" s="31" t="e">
        <f>M14</f>
        <v>#REF!</v>
      </c>
      <c r="N13" s="17"/>
      <c r="O13" s="51" t="e">
        <f>O14</f>
        <v>#REF!</v>
      </c>
      <c r="P13" s="51"/>
      <c r="Q13" s="31"/>
      <c r="R13" s="17"/>
      <c r="S13" s="53"/>
      <c r="T13" s="65" t="s">
        <v>179</v>
      </c>
      <c r="U13" s="65"/>
      <c r="V13" s="65"/>
      <c r="W13" s="65"/>
      <c r="X13" s="65"/>
      <c r="Y13" s="65"/>
      <c r="Z13" s="66"/>
      <c r="AA13" s="67"/>
      <c r="AB13" s="65"/>
    </row>
    <row r="14" spans="1:28" ht="15" customHeight="1">
      <c r="A14" s="17" t="s">
        <v>62</v>
      </c>
      <c r="B14" s="18" t="s">
        <v>72</v>
      </c>
      <c r="C14" s="121" t="e">
        <f>INT(SUMPRODUCT(($E$50:$E$315=A14)*($F$50:$F$315=B14)*($N$50:$N$315)))</f>
        <v>#REF!</v>
      </c>
      <c r="D14" s="17" t="e">
        <f t="shared" si="3"/>
        <v>#REF!</v>
      </c>
      <c r="E14" s="19" t="e">
        <f t="shared" si="4"/>
        <v>#REF!</v>
      </c>
      <c r="F14" s="114" t="e">
        <f t="shared" si="2"/>
        <v>#REF!</v>
      </c>
      <c r="G14" s="114" t="e">
        <f t="shared" si="5"/>
        <v>#REF!</v>
      </c>
      <c r="H14" s="114">
        <v>0</v>
      </c>
      <c r="J14" s="22"/>
      <c r="K14" s="17" t="s">
        <v>87</v>
      </c>
      <c r="L14" s="17"/>
      <c r="M14" s="31" t="e">
        <f>M6</f>
        <v>#REF!</v>
      </c>
      <c r="N14" s="17"/>
      <c r="O14" s="31" t="e">
        <f>O6</f>
        <v>#REF!</v>
      </c>
      <c r="P14" s="31"/>
      <c r="Q14" s="17"/>
      <c r="R14" s="17"/>
      <c r="S14" s="53"/>
      <c r="T14" s="457" t="s">
        <v>164</v>
      </c>
      <c r="U14" s="54"/>
      <c r="V14" s="55" t="s">
        <v>165</v>
      </c>
      <c r="W14" s="56" t="s">
        <v>166</v>
      </c>
      <c r="X14" s="56" t="s">
        <v>167</v>
      </c>
      <c r="Y14" s="57" t="s">
        <v>168</v>
      </c>
      <c r="Z14" s="56" t="s">
        <v>169</v>
      </c>
      <c r="AA14" s="56" t="s">
        <v>170</v>
      </c>
      <c r="AB14" s="56" t="s">
        <v>171</v>
      </c>
    </row>
    <row r="15" spans="1:28" ht="15" customHeight="1">
      <c r="A15" s="23" t="s">
        <v>62</v>
      </c>
      <c r="B15" s="24" t="s">
        <v>73</v>
      </c>
      <c r="C15" s="23" t="e">
        <f>INT(SUMPRODUCT(($E$50:$E$315=A15)*($F$50:$F$315=B15)*($N$50:$N$315)))</f>
        <v>#REF!</v>
      </c>
      <c r="D15" s="23" t="e">
        <f t="shared" si="3"/>
        <v>#REF!</v>
      </c>
      <c r="E15" s="25" t="e">
        <f t="shared" si="4"/>
        <v>#REF!</v>
      </c>
      <c r="F15" s="115" t="e">
        <f t="shared" si="2"/>
        <v>#REF!</v>
      </c>
      <c r="G15" s="115" t="e">
        <f t="shared" si="5"/>
        <v>#REF!</v>
      </c>
      <c r="H15" s="115">
        <v>0</v>
      </c>
      <c r="J15" s="22"/>
      <c r="K15" s="17" t="s">
        <v>88</v>
      </c>
      <c r="L15" s="17" t="s">
        <v>89</v>
      </c>
      <c r="M15" s="17"/>
      <c r="N15" s="17"/>
      <c r="O15" s="17"/>
      <c r="P15" s="79"/>
      <c r="Q15" s="17"/>
      <c r="R15" s="17" t="s">
        <v>186</v>
      </c>
      <c r="S15" s="22"/>
      <c r="T15" s="458"/>
      <c r="U15" s="58" t="s">
        <v>172</v>
      </c>
      <c r="V15" s="59" t="e">
        <f>IF(OR($O$19="",$O$19=0,$O$19=1),$O$13,IF($O$13-$O$19*INT($O$13/$O$19)=0,$O$13/3,IF($O$13-$O$19*INT($O$13/$O$19)=2,INT($O$13/$O$19)+2,INT($O$13/$O$19)+1)))</f>
        <v>#REF!</v>
      </c>
      <c r="W15" s="68">
        <v>0</v>
      </c>
      <c r="X15" s="68" t="e">
        <f>Z17</f>
        <v>#REF!</v>
      </c>
      <c r="Y15" s="69" t="e">
        <f>IF(OR(V15="",V15=0),0,V15-W15+X15)</f>
        <v>#REF!</v>
      </c>
      <c r="Z15" s="72" t="e">
        <f>IF(#REF!="行わない",IF(OR($O$5="",$O$5=0),0,IF($M$19-$O$5&gt;$O$10,$O$10,IF($M$19-$O$5&lt;0,0,$M$19-$O$5))),0)</f>
        <v>#REF!</v>
      </c>
      <c r="AA15" s="68" t="e">
        <f>$O$10-Z15</f>
        <v>#REF!</v>
      </c>
      <c r="AB15" s="68" t="e">
        <f>IF(OR(V15="",V15=0),0,Y15+AA15)</f>
        <v>#REF!</v>
      </c>
    </row>
    <row r="16" spans="1:28" ht="15" customHeight="1">
      <c r="A16" s="17" t="s">
        <v>56</v>
      </c>
      <c r="B16" s="18" t="s">
        <v>71</v>
      </c>
      <c r="C16" s="17" t="e">
        <f>INT(SUMPRODUCT(($E$50:$E$315=A16)*($F$50:$F$315=B16)*($N$50:$N$315)))+INT(SUMPRODUCT(($E$50:$E$315=A16)*($P$50:$P$315)))</f>
        <v>#REF!</v>
      </c>
      <c r="D16" s="17" t="e">
        <f t="shared" si="3"/>
        <v>#REF!</v>
      </c>
      <c r="E16" s="19" t="e">
        <f t="shared" si="4"/>
        <v>#REF!</v>
      </c>
      <c r="F16" s="114" t="e">
        <f t="shared" si="2"/>
        <v>#REF!</v>
      </c>
      <c r="G16" s="114" t="e">
        <f t="shared" si="5"/>
        <v>#REF!</v>
      </c>
      <c r="H16" s="122" t="e">
        <f>INT(SUMPRODUCT(($E$50:$E$315=A16)*($F$50:$F$315=B16)*($Q$50:$Q$315))/1000)</f>
        <v>#REF!</v>
      </c>
      <c r="I16" s="120"/>
      <c r="J16" s="22"/>
      <c r="K16" s="17"/>
      <c r="L16" s="17" t="s">
        <v>90</v>
      </c>
      <c r="M16" s="17"/>
      <c r="N16" s="17"/>
      <c r="O16" s="17"/>
      <c r="P16" s="79"/>
      <c r="Q16" s="17"/>
      <c r="R16" s="17" t="e">
        <f>IF(#REF!="",4,#REF!)</f>
        <v>#REF!</v>
      </c>
      <c r="S16" s="22"/>
      <c r="T16" s="458"/>
      <c r="U16" s="60" t="s">
        <v>173</v>
      </c>
      <c r="V16" s="70" t="e">
        <f>IF(OR($O$19="",$O$19=0,$O$19=1),0,IF($O$13="",0,IF($O$19=1,0,INT($O$13/3))))</f>
        <v>#REF!</v>
      </c>
      <c r="W16" s="71">
        <v>0</v>
      </c>
      <c r="X16" s="61" t="s">
        <v>174</v>
      </c>
      <c r="Y16" s="62" t="s">
        <v>175</v>
      </c>
      <c r="Z16" s="62" t="s">
        <v>176</v>
      </c>
      <c r="AA16" s="63"/>
      <c r="AB16" s="68" t="e">
        <f>IF(OR($O$19="",$O$19=0,$O$19=1),0,IF(V16=0,0,V16-W16))</f>
        <v>#REF!</v>
      </c>
    </row>
    <row r="17" spans="1:28" ht="15" customHeight="1">
      <c r="A17" s="17" t="s">
        <v>56</v>
      </c>
      <c r="B17" s="18" t="s">
        <v>72</v>
      </c>
      <c r="C17" s="121" t="e">
        <f>INT(SUMPRODUCT(($E$50:$E$315=A17)*($F$50:$F$315=B17)*($N$50:$N$315)))</f>
        <v>#REF!</v>
      </c>
      <c r="D17" s="17" t="e">
        <f t="shared" si="3"/>
        <v>#REF!</v>
      </c>
      <c r="E17" s="19" t="e">
        <f t="shared" si="4"/>
        <v>#REF!</v>
      </c>
      <c r="F17" s="114" t="e">
        <f t="shared" si="2"/>
        <v>#REF!</v>
      </c>
      <c r="G17" s="114" t="e">
        <f t="shared" si="5"/>
        <v>#REF!</v>
      </c>
      <c r="H17" s="114">
        <v>0</v>
      </c>
      <c r="J17" s="22"/>
      <c r="K17" s="17"/>
      <c r="L17" s="17" t="s">
        <v>91</v>
      </c>
      <c r="M17" s="17"/>
      <c r="N17" s="17"/>
      <c r="O17" s="17"/>
      <c r="P17" s="79"/>
      <c r="Q17" s="17"/>
      <c r="R17" s="17" t="s">
        <v>187</v>
      </c>
      <c r="S17" s="22"/>
      <c r="T17" s="459"/>
      <c r="U17" s="58" t="s">
        <v>177</v>
      </c>
      <c r="V17" s="59" t="e">
        <f>IF(OR($O$19="",$O$19=0,$O$19=1),0,IF($O$13="",0,IF($O$19=1,0,INT($O$13/3))))</f>
        <v>#REF!</v>
      </c>
      <c r="W17" s="68">
        <v>0</v>
      </c>
      <c r="X17" s="70" t="e">
        <f>Z15</f>
        <v>#REF!</v>
      </c>
      <c r="Y17" s="70" t="e">
        <f>IF($M$19-$O$5-X17&gt;0,$M$19-$O$5-X17,0)</f>
        <v>#REF!</v>
      </c>
      <c r="Z17" s="71" t="e">
        <f>IF(OR($O$5="",$O$5=0),0,IF($M$19&lt;=$O$5,$O$5-$M$19,0))</f>
        <v>#REF!</v>
      </c>
      <c r="AA17" s="64"/>
      <c r="AB17" s="68" t="e">
        <f>IF(OR($O$19="",$O$19=0,$O$19=1),0,IF(V17=0,0,V17-W17))</f>
        <v>#REF!</v>
      </c>
    </row>
    <row r="18" spans="1:28" ht="15" customHeight="1">
      <c r="A18" s="23" t="s">
        <v>56</v>
      </c>
      <c r="B18" s="24" t="s">
        <v>73</v>
      </c>
      <c r="C18" s="23" t="e">
        <f>INT(SUMPRODUCT(($E$50:$E$315=A18)*($F$50:$F$315=B18)*($N$50:$N$315)))</f>
        <v>#REF!</v>
      </c>
      <c r="D18" s="23" t="e">
        <f t="shared" si="3"/>
        <v>#REF!</v>
      </c>
      <c r="E18" s="25" t="e">
        <f t="shared" si="4"/>
        <v>#REF!</v>
      </c>
      <c r="F18" s="115" t="e">
        <f t="shared" si="2"/>
        <v>#REF!</v>
      </c>
      <c r="G18" s="115" t="e">
        <f t="shared" si="5"/>
        <v>#REF!</v>
      </c>
      <c r="H18" s="115">
        <v>0</v>
      </c>
      <c r="J18" s="22"/>
      <c r="K18" s="17"/>
      <c r="L18" s="17"/>
      <c r="M18" s="17"/>
      <c r="N18" s="17"/>
      <c r="O18" s="17"/>
      <c r="P18" s="79"/>
      <c r="Q18" s="17"/>
      <c r="R18" s="17" t="e">
        <f>IF(AND(R20="還付なし",R16&lt;&gt;""),"表示","非表示")</f>
        <v>#REF!</v>
      </c>
      <c r="S18" s="22"/>
      <c r="T18" s="65" t="s">
        <v>180</v>
      </c>
      <c r="U18" s="65"/>
      <c r="V18" s="65"/>
      <c r="W18" s="65"/>
      <c r="X18" s="65"/>
      <c r="Y18" s="65"/>
      <c r="Z18" s="65"/>
      <c r="AA18" s="67"/>
      <c r="AB18" s="65"/>
    </row>
    <row r="19" spans="1:28" ht="15" customHeight="1">
      <c r="A19" s="17" t="s">
        <v>63</v>
      </c>
      <c r="B19" s="18" t="s">
        <v>71</v>
      </c>
      <c r="C19" s="17" t="e">
        <f>INT(SUMPRODUCT(($E$50:$E$315=A19)*($F$50:$F$315=B19)*($N$50:$N$315)))+INT(SUMPRODUCT(($E$50:$E$315=A19)*($P$50:$P$315)))</f>
        <v>#REF!</v>
      </c>
      <c r="D19" s="17" t="e">
        <f t="shared" ref="D19" si="6">INT(SUMPRODUCT(($E$50:$E$315=A19)*($F$50:$F$315=B19)*($J$50:$J$315)))</f>
        <v>#REF!</v>
      </c>
      <c r="E19" s="19" t="e">
        <f t="shared" ref="E19" si="7">INT(SUMPRODUCT(($E$50:$E$315=A19)*($F$50:$F$315=B19)*($K$50:$K$315)))</f>
        <v>#REF!</v>
      </c>
      <c r="F19" s="114" t="e">
        <f t="shared" si="2"/>
        <v>#REF!</v>
      </c>
      <c r="G19" s="114" t="e">
        <f t="shared" si="5"/>
        <v>#REF!</v>
      </c>
      <c r="H19" s="122" t="e">
        <f>INT(SUMPRODUCT(($E$50:$E$315=A19)*($F$50:$F$315=B19)*($Q$50:$Q$315))/1000)</f>
        <v>#REF!</v>
      </c>
      <c r="J19" s="22" t="s">
        <v>97</v>
      </c>
      <c r="K19" s="17"/>
      <c r="L19" s="17"/>
      <c r="M19" s="32" t="e">
        <f>#REF!</f>
        <v>#REF!</v>
      </c>
      <c r="N19" s="17" t="s">
        <v>98</v>
      </c>
      <c r="O19" s="17" t="e">
        <f>#REF!</f>
        <v>#REF!</v>
      </c>
      <c r="P19" s="79"/>
      <c r="Q19" s="17"/>
      <c r="R19" s="17" t="s">
        <v>99</v>
      </c>
      <c r="S19" s="22"/>
      <c r="T19" s="457" t="s">
        <v>164</v>
      </c>
      <c r="U19" s="54"/>
      <c r="V19" s="55" t="s">
        <v>165</v>
      </c>
      <c r="W19" s="56" t="s">
        <v>166</v>
      </c>
      <c r="X19" s="56" t="s">
        <v>167</v>
      </c>
      <c r="Y19" s="57" t="s">
        <v>168</v>
      </c>
      <c r="Z19" s="56" t="s">
        <v>169</v>
      </c>
      <c r="AA19" s="56" t="s">
        <v>170</v>
      </c>
      <c r="AB19" s="56" t="s">
        <v>171</v>
      </c>
    </row>
    <row r="20" spans="1:28" ht="15" customHeight="1">
      <c r="A20" s="17" t="s">
        <v>63</v>
      </c>
      <c r="B20" s="18" t="s">
        <v>72</v>
      </c>
      <c r="C20" s="121" t="e">
        <f>INT(SUMPRODUCT(($E$50:$E$315=A20)*($F$50:$F$315=B20)*($N$50:$N$315)))</f>
        <v>#REF!</v>
      </c>
      <c r="D20" s="17" t="e">
        <f>INT(SUMPRODUCT(($E$50:$E$315=A20)*($F$50:$F$315=B20)*($J$50:$J$315)))</f>
        <v>#REF!</v>
      </c>
      <c r="E20" s="19" t="e">
        <f>INT(SUMPRODUCT(($E$50:$E$315=A20)*($F$50:$F$315=B20)*($K$50:$K$315)))</f>
        <v>#REF!</v>
      </c>
      <c r="F20" s="114" t="e">
        <f t="shared" si="2"/>
        <v>#REF!</v>
      </c>
      <c r="G20" s="114" t="e">
        <f t="shared" si="5"/>
        <v>#REF!</v>
      </c>
      <c r="H20" s="114">
        <v>0</v>
      </c>
      <c r="I20" s="120"/>
      <c r="J20" s="22"/>
      <c r="K20" s="17"/>
      <c r="L20" s="17"/>
      <c r="M20" s="17"/>
      <c r="N20" s="17"/>
      <c r="O20" s="17"/>
      <c r="P20" s="79"/>
      <c r="Q20" s="17"/>
      <c r="R20" s="17" t="e">
        <f>IF(AND(#REF!="行わない",O5*2&lt;=M19),"還付なし","還付あり")</f>
        <v>#REF!</v>
      </c>
      <c r="S20" s="22"/>
      <c r="T20" s="458"/>
      <c r="U20" s="58" t="s">
        <v>172</v>
      </c>
      <c r="V20" s="59" t="e">
        <f>IF(OR($O$19="",$O$19=0,$O$19=1),$O$13,IF($O$13-$O$19*INT($O$13/$O$19)=0,$O$13/3,IF($O$13-$O$19*INT($O$13/$O$19)=2,INT($O$13/$O$19)+2,INT($O$13/$O$19)+1)))</f>
        <v>#REF!</v>
      </c>
      <c r="W20" s="68" t="e">
        <f>IF(#REF!="行わない",IF(OR($O$5="",$O$5=0),0,IF($M$19&lt;=$O$5,0,IF($M$19-$O$5&gt;V20,V20,$M$19-$O$5))),0)</f>
        <v>#REF!</v>
      </c>
      <c r="X20" s="68" t="e">
        <f>Z22</f>
        <v>#REF!</v>
      </c>
      <c r="Y20" s="69" t="e">
        <f>IF(OR(V20="",V20=0),0,IF(V20&lt;W20,V20,V20-W20+X20))</f>
        <v>#REF!</v>
      </c>
      <c r="Z20" s="72" t="e">
        <f>IF(#REF!="行わない",IF(OR($O$5="",$O$5=0),0,IF($M$19-$O$5&gt;W20,IF($M$19-$O$5-W20&gt;$O$10,$O$10,$M$19-$O$5-W20),0)),0)</f>
        <v>#REF!</v>
      </c>
      <c r="AA20" s="68" t="e">
        <f>$O$10-Z20</f>
        <v>#REF!</v>
      </c>
      <c r="AB20" s="68" t="e">
        <f>IF(OR(V20="",V20=0),0,Y20+AA20)</f>
        <v>#REF!</v>
      </c>
    </row>
    <row r="21" spans="1:28" ht="15" customHeight="1">
      <c r="A21" s="23" t="s">
        <v>63</v>
      </c>
      <c r="B21" s="24" t="s">
        <v>73</v>
      </c>
      <c r="C21" s="23" t="e">
        <f>INT(SUMPRODUCT(($E$50:$E$315=A21)*($F$50:$F$315=B21)*($N$50:$N$315)))</f>
        <v>#REF!</v>
      </c>
      <c r="D21" s="23" t="e">
        <f t="shared" ref="D21:D30" si="8">INT(SUMPRODUCT(($E$50:$E$315=A21)*($F$50:$F$315=B21)*($J$50:$J$315)))</f>
        <v>#REF!</v>
      </c>
      <c r="E21" s="25" t="e">
        <f t="shared" ref="E21:E30" si="9">INT(SUMPRODUCT(($E$50:$E$315=A21)*($F$50:$F$315=B21)*($K$50:$K$315)))</f>
        <v>#REF!</v>
      </c>
      <c r="F21" s="115" t="e">
        <f t="shared" si="2"/>
        <v>#REF!</v>
      </c>
      <c r="G21" s="115" t="e">
        <f t="shared" si="5"/>
        <v>#REF!</v>
      </c>
      <c r="H21" s="115">
        <v>0</v>
      </c>
      <c r="J21" s="22" t="s">
        <v>100</v>
      </c>
      <c r="K21" s="17"/>
      <c r="L21" s="17" t="s">
        <v>101</v>
      </c>
      <c r="M21" s="17" t="s">
        <v>102</v>
      </c>
      <c r="N21" s="17" t="s">
        <v>103</v>
      </c>
      <c r="O21" s="17"/>
      <c r="P21" s="79"/>
      <c r="Q21" s="17" t="s">
        <v>104</v>
      </c>
      <c r="R21" s="17" t="s">
        <v>105</v>
      </c>
      <c r="S21" s="22"/>
      <c r="T21" s="458"/>
      <c r="U21" s="60" t="s">
        <v>173</v>
      </c>
      <c r="V21" s="70" t="e">
        <f>IF(OR($O$19="",$O$19=0,$O$19=1),0,IF($O$13="",0,IF($O$19=1,0,INT($O$13/3))))</f>
        <v>#REF!</v>
      </c>
      <c r="W21" s="71" t="e">
        <f>IF(#REF!="行わない",IF(OR($O$19="",$O$19=0,$O$19=1),0,IF($O$5="",0,IF($M$19-$O$5-W20-Z20&lt;0,0,IF(V21&lt;$M$19-$O$5-W20-Z20,V21,$M$19-$O$5-W20-Z20)))),0)</f>
        <v>#REF!</v>
      </c>
      <c r="X21" s="61" t="s">
        <v>174</v>
      </c>
      <c r="Y21" s="62" t="s">
        <v>175</v>
      </c>
      <c r="Z21" s="62" t="s">
        <v>176</v>
      </c>
      <c r="AA21" s="63"/>
      <c r="AB21" s="68" t="e">
        <f>IF(OR($O$19="",$O$19=0,$O$19=1),0,IF(V21=0,0,V21-W21))</f>
        <v>#REF!</v>
      </c>
    </row>
    <row r="22" spans="1:28" ht="15" customHeight="1">
      <c r="A22" s="17" t="s">
        <v>64</v>
      </c>
      <c r="B22" s="18" t="s">
        <v>71</v>
      </c>
      <c r="C22" s="17" t="e">
        <f>INT(SUMPRODUCT(($E$50:$E$315=A22)*($F$50:$F$315=B22)*($N$50:$N$315)))+INT(SUMPRODUCT(($E$50:$E$315=A22)*($P$50:$P$315)))</f>
        <v>#REF!</v>
      </c>
      <c r="D22" s="17" t="e">
        <f t="shared" si="8"/>
        <v>#REF!</v>
      </c>
      <c r="E22" s="19" t="e">
        <f t="shared" si="9"/>
        <v>#REF!</v>
      </c>
      <c r="F22" s="114" t="e">
        <f t="shared" si="2"/>
        <v>#REF!</v>
      </c>
      <c r="G22" s="114" t="e">
        <f t="shared" si="5"/>
        <v>#REF!</v>
      </c>
      <c r="H22" s="122" t="e">
        <f>INT(SUMPRODUCT(($E$50:$E$315=A22)*($F$50:$F$315=B22)*($Q$50:$Q$315))/1000)</f>
        <v>#REF!</v>
      </c>
      <c r="I22" s="120"/>
      <c r="J22" s="22"/>
      <c r="K22" s="17"/>
      <c r="L22" s="74" t="e">
        <f>X7</f>
        <v>#REF!</v>
      </c>
      <c r="M22" s="75" t="e">
        <f>Y7</f>
        <v>#REF!</v>
      </c>
      <c r="N22" s="75" t="e">
        <f>Z7</f>
        <v>#REF!</v>
      </c>
      <c r="O22" s="17"/>
      <c r="P22" s="79"/>
      <c r="Q22" s="17" t="e">
        <f>IF(OR(M6=M9,AND(M6&gt;0,M9&gt;0)),"一元",IF(M9=0,"二元（労災）","二元（雇用）"))</f>
        <v>#REF!</v>
      </c>
      <c r="R22" s="17" t="e">
        <f>IF(O13&gt;=200000,"可能","不可能")</f>
        <v>#REF!</v>
      </c>
      <c r="S22" s="22"/>
      <c r="T22" s="459"/>
      <c r="U22" s="58" t="s">
        <v>177</v>
      </c>
      <c r="V22" s="59" t="e">
        <f>IF(OR($O$19="",$O$19=0,$O$19=1),0,IF($O$13="",0,IF($O$19=1,0,INT($O$13/3))))</f>
        <v>#REF!</v>
      </c>
      <c r="W22" s="68" t="e">
        <f>IF(#REF!="行わない",IF(OR($O$19="",$O$19=0,$O$19=1),0,IF($O$5="",0,IF($M$19-$O$5-W20-Z20-W21&lt;0,0,IF(V21&lt;$M$19-$O$5-W20-Z20-W21,V21,$M$19-$O$5-W20-Z20-W21)))),0)</f>
        <v>#REF!</v>
      </c>
      <c r="X22" s="70" t="e">
        <f>IF(#REF!="行わない",IF(OR($O$5="",$O$5=0),0,IF($O$19=1,IF($O$5&gt;=$M$19,0,W20+Z20),W20+W21+W22+Z20)),0)</f>
        <v>#REF!</v>
      </c>
      <c r="Y22" s="70" t="e">
        <f>IF($M$19-$O$5-X22&gt;0,$M$19-$O$5-X22,0)</f>
        <v>#REF!</v>
      </c>
      <c r="Z22" s="71" t="e">
        <f>IF(OR($O$5="",$O$5=0),0,IF($M$19&lt;=$O$5,$O$5-$M$19,0))</f>
        <v>#REF!</v>
      </c>
      <c r="AA22" s="64"/>
      <c r="AB22" s="68" t="e">
        <f>IF(OR($O$19="",$O$19=0,$O$19=1),0,IF(V22=0,0,V22-W22))</f>
        <v>#REF!</v>
      </c>
    </row>
    <row r="23" spans="1:28" ht="15" customHeight="1">
      <c r="A23" s="17" t="s">
        <v>64</v>
      </c>
      <c r="B23" s="18" t="s">
        <v>72</v>
      </c>
      <c r="C23" s="121" t="e">
        <f>INT(SUMPRODUCT(($E$50:$E$315=A23)*($F$50:$F$315=B23)*($N$50:$N$315)))</f>
        <v>#REF!</v>
      </c>
      <c r="D23" s="17" t="e">
        <f t="shared" si="8"/>
        <v>#REF!</v>
      </c>
      <c r="E23" s="19" t="e">
        <f t="shared" si="9"/>
        <v>#REF!</v>
      </c>
      <c r="F23" s="114" t="e">
        <f t="shared" si="2"/>
        <v>#REF!</v>
      </c>
      <c r="G23" s="114" t="e">
        <f t="shared" si="5"/>
        <v>#REF!</v>
      </c>
      <c r="H23" s="114">
        <v>0</v>
      </c>
      <c r="I23" s="120"/>
      <c r="J23" s="22"/>
      <c r="K23" s="17"/>
      <c r="L23" s="48"/>
      <c r="M23" s="17"/>
      <c r="N23" s="17"/>
      <c r="O23" s="17"/>
      <c r="P23" s="79"/>
      <c r="Q23" s="17"/>
      <c r="R23" s="17"/>
      <c r="S23" s="22"/>
      <c r="T23" s="65" t="s">
        <v>181</v>
      </c>
      <c r="U23" s="65"/>
      <c r="V23" s="65"/>
      <c r="W23" s="66"/>
      <c r="X23" s="66"/>
      <c r="Y23" s="66"/>
      <c r="Z23" s="66"/>
      <c r="AA23" s="73"/>
      <c r="AB23" s="65"/>
    </row>
    <row r="24" spans="1:28" ht="15" customHeight="1">
      <c r="A24" s="23" t="s">
        <v>64</v>
      </c>
      <c r="B24" s="24" t="s">
        <v>73</v>
      </c>
      <c r="C24" s="23" t="e">
        <f>INT(SUMPRODUCT(($E$50:$E$315=A24)*($F$50:$F$315=B24)*($N$50:$N$315)))</f>
        <v>#REF!</v>
      </c>
      <c r="D24" s="23" t="e">
        <f t="shared" si="8"/>
        <v>#REF!</v>
      </c>
      <c r="E24" s="25" t="e">
        <f t="shared" si="9"/>
        <v>#REF!</v>
      </c>
      <c r="F24" s="115" t="e">
        <f t="shared" si="2"/>
        <v>#REF!</v>
      </c>
      <c r="G24" s="115" t="e">
        <f t="shared" si="5"/>
        <v>#REF!</v>
      </c>
      <c r="H24" s="115">
        <v>0</v>
      </c>
      <c r="I24" s="120"/>
      <c r="J24" s="22" t="s">
        <v>106</v>
      </c>
      <c r="K24" s="17"/>
      <c r="L24" s="48" t="s">
        <v>107</v>
      </c>
      <c r="M24" s="17" t="s">
        <v>101</v>
      </c>
      <c r="N24" s="17" t="s">
        <v>103</v>
      </c>
      <c r="O24" s="17" t="s">
        <v>108</v>
      </c>
      <c r="P24" s="79" t="s">
        <v>189</v>
      </c>
      <c r="Q24" s="17" t="s">
        <v>92</v>
      </c>
      <c r="R24" s="17" t="s">
        <v>109</v>
      </c>
      <c r="S24" s="22"/>
      <c r="T24" s="65"/>
      <c r="U24" s="65" t="s">
        <v>182</v>
      </c>
      <c r="V24" s="65"/>
      <c r="W24" s="65"/>
      <c r="X24" s="65"/>
      <c r="Y24" s="65"/>
      <c r="Z24" s="66"/>
      <c r="AA24" s="67"/>
      <c r="AB24" s="65"/>
    </row>
    <row r="25" spans="1:28" ht="15" customHeight="1">
      <c r="A25" s="17" t="s">
        <v>65</v>
      </c>
      <c r="B25" s="18" t="s">
        <v>71</v>
      </c>
      <c r="C25" s="17" t="e">
        <f>INT(SUMPRODUCT(($E$50:$E$315=A25)*($F$50:$F$315=B25)*($N$50:$N$315)))+INT(SUMPRODUCT(($E$50:$E$315=A25)*($P$50:$P$315)))</f>
        <v>#REF!</v>
      </c>
      <c r="D25" s="17" t="e">
        <f t="shared" si="8"/>
        <v>#REF!</v>
      </c>
      <c r="E25" s="19" t="e">
        <f t="shared" si="9"/>
        <v>#REF!</v>
      </c>
      <c r="F25" s="114" t="e">
        <f t="shared" si="2"/>
        <v>#REF!</v>
      </c>
      <c r="G25" s="114" t="e">
        <f t="shared" si="5"/>
        <v>#REF!</v>
      </c>
      <c r="H25" s="122" t="e">
        <f>INT(SUMPRODUCT(($E$50:$E$315=A25)*($F$50:$F$315=B25)*($Q$50:$Q$315))/1000)</f>
        <v>#REF!</v>
      </c>
      <c r="I25" s="120"/>
      <c r="J25" s="22"/>
      <c r="K25" s="17" t="s">
        <v>110</v>
      </c>
      <c r="L25" s="74" t="e">
        <f t="shared" ref="L25:R25" si="10">V5</f>
        <v>#REF!</v>
      </c>
      <c r="M25" s="74" t="e">
        <f t="shared" si="10"/>
        <v>#REF!</v>
      </c>
      <c r="N25" s="75" t="e">
        <f t="shared" si="10"/>
        <v>#REF!</v>
      </c>
      <c r="O25" s="75" t="e">
        <f t="shared" si="10"/>
        <v>#REF!</v>
      </c>
      <c r="P25" s="75" t="e">
        <f t="shared" si="10"/>
        <v>#REF!</v>
      </c>
      <c r="Q25" s="31" t="e">
        <f t="shared" si="10"/>
        <v>#REF!</v>
      </c>
      <c r="R25" s="75" t="e">
        <f t="shared" si="10"/>
        <v>#REF!</v>
      </c>
      <c r="S25" s="22"/>
      <c r="T25" s="65"/>
      <c r="U25" s="65" t="s">
        <v>183</v>
      </c>
      <c r="V25" s="65"/>
      <c r="W25" s="66"/>
      <c r="X25" s="65"/>
      <c r="Y25" s="65"/>
      <c r="Z25" s="66"/>
      <c r="AA25" s="65"/>
      <c r="AB25" s="65"/>
    </row>
    <row r="26" spans="1:28" ht="15" customHeight="1">
      <c r="A26" s="17" t="s">
        <v>65</v>
      </c>
      <c r="B26" s="18" t="s">
        <v>72</v>
      </c>
      <c r="C26" s="121" t="e">
        <f>INT(SUMPRODUCT(($E$50:$E$315=A26)*($F$50:$F$315=B26)*($N$50:$N$315)))</f>
        <v>#REF!</v>
      </c>
      <c r="D26" s="17" t="e">
        <f t="shared" si="8"/>
        <v>#REF!</v>
      </c>
      <c r="E26" s="19" t="e">
        <f t="shared" si="9"/>
        <v>#REF!</v>
      </c>
      <c r="F26" s="114" t="e">
        <f t="shared" si="2"/>
        <v>#REF!</v>
      </c>
      <c r="G26" s="114" t="e">
        <f t="shared" si="5"/>
        <v>#REF!</v>
      </c>
      <c r="H26" s="114">
        <v>0</v>
      </c>
      <c r="I26" s="120"/>
      <c r="J26" s="22"/>
      <c r="K26" s="17" t="s">
        <v>111</v>
      </c>
      <c r="L26" s="74" t="e">
        <f>V6</f>
        <v>#REF!</v>
      </c>
      <c r="M26" s="74" t="e">
        <f>W6</f>
        <v>#REF!</v>
      </c>
      <c r="N26" s="17"/>
      <c r="O26" s="17"/>
      <c r="P26" s="79"/>
      <c r="Q26" s="17"/>
      <c r="R26" s="75" t="e">
        <f>AB6</f>
        <v>#REF!</v>
      </c>
      <c r="S26" s="22"/>
      <c r="T26" s="65"/>
      <c r="U26" s="65" t="s">
        <v>184</v>
      </c>
      <c r="V26" s="65"/>
      <c r="W26" s="65"/>
      <c r="X26" s="65"/>
      <c r="Y26" s="65"/>
      <c r="Z26" s="66"/>
      <c r="AA26" s="65"/>
      <c r="AB26" s="65"/>
    </row>
    <row r="27" spans="1:28" ht="15" customHeight="1">
      <c r="A27" s="23" t="s">
        <v>65</v>
      </c>
      <c r="B27" s="24" t="s">
        <v>73</v>
      </c>
      <c r="C27" s="23" t="e">
        <f>INT(SUMPRODUCT(($E$50:$E$315=A27)*($F$50:$F$315=B27)*($N$50:$N$315)))</f>
        <v>#REF!</v>
      </c>
      <c r="D27" s="23" t="e">
        <f t="shared" si="8"/>
        <v>#REF!</v>
      </c>
      <c r="E27" s="25" t="e">
        <f t="shared" si="9"/>
        <v>#REF!</v>
      </c>
      <c r="F27" s="115" t="e">
        <f t="shared" si="2"/>
        <v>#REF!</v>
      </c>
      <c r="G27" s="115" t="e">
        <f t="shared" si="5"/>
        <v>#REF!</v>
      </c>
      <c r="H27" s="115">
        <v>0</v>
      </c>
      <c r="I27" s="120"/>
      <c r="J27" s="26"/>
      <c r="K27" s="23" t="s">
        <v>112</v>
      </c>
      <c r="L27" s="80" t="e">
        <f>V7</f>
        <v>#REF!</v>
      </c>
      <c r="M27" s="80" t="e">
        <f>W7</f>
        <v>#REF!</v>
      </c>
      <c r="N27" s="23"/>
      <c r="O27" s="23"/>
      <c r="P27" s="78"/>
      <c r="Q27" s="23"/>
      <c r="R27" s="81" t="e">
        <f>AB7</f>
        <v>#REF!</v>
      </c>
      <c r="S27" s="22"/>
      <c r="T27" s="65"/>
      <c r="U27" s="65" t="s">
        <v>185</v>
      </c>
      <c r="V27" s="65"/>
      <c r="W27" s="65"/>
      <c r="X27" s="65"/>
      <c r="Y27" s="65"/>
      <c r="Z27" s="66"/>
      <c r="AA27" s="67"/>
      <c r="AB27" s="65"/>
    </row>
    <row r="28" spans="1:28" ht="15" customHeight="1">
      <c r="A28" s="17" t="s">
        <v>66</v>
      </c>
      <c r="B28" s="18" t="s">
        <v>71</v>
      </c>
      <c r="C28" s="17" t="e">
        <f>INT(SUMPRODUCT(($E$50:$E$315=A28)*($F$50:$F$315=B28)*($N$50:$N$315)))+INT(SUMPRODUCT(($E$50:$E$315=A28)*($P$50:$P$315)))</f>
        <v>#REF!</v>
      </c>
      <c r="D28" s="17" t="e">
        <f t="shared" si="8"/>
        <v>#REF!</v>
      </c>
      <c r="E28" s="19" t="e">
        <f t="shared" si="9"/>
        <v>#REF!</v>
      </c>
      <c r="F28" s="114" t="e">
        <f t="shared" si="2"/>
        <v>#REF!</v>
      </c>
      <c r="G28" s="114" t="e">
        <f t="shared" si="5"/>
        <v>#REF!</v>
      </c>
      <c r="H28" s="122" t="e">
        <f>INT(SUMPRODUCT(($E$50:$E$315=A28)*($F$50:$F$315=B28)*($Q$50:$Q$315))/1000)</f>
        <v>#REF!</v>
      </c>
      <c r="I28" s="17"/>
      <c r="J28" s="17"/>
      <c r="K28" s="17"/>
      <c r="L28" s="17"/>
      <c r="M28" s="17"/>
      <c r="N28" s="17"/>
      <c r="O28" s="17"/>
      <c r="P28" s="79"/>
      <c r="Q28" s="52"/>
      <c r="T28" s="457" t="s">
        <v>164</v>
      </c>
      <c r="U28" s="54"/>
      <c r="V28" s="55" t="s">
        <v>165</v>
      </c>
      <c r="W28" s="56" t="s">
        <v>166</v>
      </c>
      <c r="X28" s="56" t="s">
        <v>167</v>
      </c>
      <c r="Y28" s="57" t="s">
        <v>168</v>
      </c>
      <c r="Z28" s="56" t="s">
        <v>169</v>
      </c>
      <c r="AA28" s="56" t="s">
        <v>170</v>
      </c>
      <c r="AB28" s="56" t="s">
        <v>171</v>
      </c>
    </row>
    <row r="29" spans="1:28" ht="15" customHeight="1">
      <c r="A29" s="17" t="s">
        <v>66</v>
      </c>
      <c r="B29" s="18" t="s">
        <v>72</v>
      </c>
      <c r="C29" s="121" t="e">
        <f>INT(SUMPRODUCT(($E$50:$E$315=A29)*($F$50:$F$315=B29)*($N$50:$N$315)))</f>
        <v>#REF!</v>
      </c>
      <c r="D29" s="17" t="e">
        <f t="shared" si="8"/>
        <v>#REF!</v>
      </c>
      <c r="E29" s="19" t="e">
        <f t="shared" si="9"/>
        <v>#REF!</v>
      </c>
      <c r="F29" s="114" t="e">
        <f t="shared" si="2"/>
        <v>#REF!</v>
      </c>
      <c r="G29" s="114" t="e">
        <f t="shared" si="5"/>
        <v>#REF!</v>
      </c>
      <c r="H29" s="114">
        <v>0</v>
      </c>
      <c r="I29" s="121"/>
      <c r="J29" s="17"/>
      <c r="K29" s="17"/>
      <c r="L29" s="17"/>
      <c r="M29" s="17"/>
      <c r="N29" s="17"/>
      <c r="T29" s="458"/>
      <c r="U29" s="58" t="s">
        <v>172</v>
      </c>
      <c r="V29" s="59" t="e">
        <f>IF(OR($O$19="",$O$19=0,$O$19=1),$O$13,IF($O$13-$O$19*INT($O$13/$O$19)=0,$O$13/3,IF($O$13-$O$19*INT($O$13/$O$19)=2,INT($O$13/$O$19)+2,INT($O$13/$O$19)+1)))</f>
        <v>#REF!</v>
      </c>
      <c r="W29" s="68" t="e">
        <f>IF(#REF!="行わない",IF(OR($O$5="",$O$5=0),0,IF($M$19&lt;=$O$5,0,IF($M$19-$O$5&gt;=V29,V29,$M$19-$O$5))),0)</f>
        <v>#REF!</v>
      </c>
      <c r="X29" s="68" t="e">
        <f>Z31</f>
        <v>#REF!</v>
      </c>
      <c r="Y29" s="69" t="e">
        <f>IF(OR(V29="",V29=0),0,V29-W29+X29)</f>
        <v>#REF!</v>
      </c>
      <c r="Z29" s="69">
        <v>0</v>
      </c>
      <c r="AA29" s="68" t="e">
        <f>$O$10</f>
        <v>#REF!</v>
      </c>
      <c r="AB29" s="68" t="e">
        <f>IF(OR(V29="",V29=0),0,Y29+AA29)</f>
        <v>#REF!</v>
      </c>
    </row>
    <row r="30" spans="1:28" ht="15" customHeight="1">
      <c r="A30" s="23" t="s">
        <v>66</v>
      </c>
      <c r="B30" s="24" t="s">
        <v>73</v>
      </c>
      <c r="C30" s="23" t="e">
        <f>INT(SUMPRODUCT(($E$50:$E$315=A30)*($F$50:$F$315=B30)*($N$50:$N$315)))</f>
        <v>#REF!</v>
      </c>
      <c r="D30" s="23" t="e">
        <f t="shared" si="8"/>
        <v>#REF!</v>
      </c>
      <c r="E30" s="25" t="e">
        <f t="shared" si="9"/>
        <v>#REF!</v>
      </c>
      <c r="F30" s="115" t="e">
        <f t="shared" si="2"/>
        <v>#REF!</v>
      </c>
      <c r="G30" s="115" t="e">
        <f t="shared" si="5"/>
        <v>#REF!</v>
      </c>
      <c r="H30" s="115">
        <v>0</v>
      </c>
      <c r="I30" s="121"/>
      <c r="J30" s="17"/>
      <c r="T30" s="458"/>
      <c r="U30" s="60" t="s">
        <v>173</v>
      </c>
      <c r="V30" s="70" t="e">
        <f>IF(OR($O$19="",$O$19=0,$O$19=1),0,IF($O$13="",0,IF($O$19=1,0,INT($O$13/3))))</f>
        <v>#REF!</v>
      </c>
      <c r="W30" s="71" t="e">
        <f>IF(#REF!="行わない",IF(OR($O$19="",$O$19=0,$O$19=1),0,IF($O$5="",0,IF($M$19-V29&lt;=$O$5,0,IF($O$19=1,0,IF($M$19-$O$5-W29&gt;=V30,V30,$M$19-$O$5-W29))))),0)</f>
        <v>#REF!</v>
      </c>
      <c r="X30" s="61" t="s">
        <v>174</v>
      </c>
      <c r="Y30" s="62" t="s">
        <v>175</v>
      </c>
      <c r="Z30" s="62" t="s">
        <v>176</v>
      </c>
      <c r="AA30" s="63"/>
      <c r="AB30" s="68" t="e">
        <f>IF(OR($O$19="",$O$19=0,$O$19=1),0,IF(V30=0,0,V30-W30))</f>
        <v>#REF!</v>
      </c>
    </row>
    <row r="31" spans="1:28" ht="15" customHeight="1">
      <c r="A31" s="17"/>
      <c r="B31" s="18"/>
      <c r="C31" s="17"/>
      <c r="D31" s="17"/>
      <c r="E31" s="17"/>
      <c r="G31" s="17"/>
      <c r="H31" s="17"/>
      <c r="I31" s="17"/>
      <c r="J31" s="17"/>
      <c r="T31" s="459"/>
      <c r="U31" s="58" t="s">
        <v>177</v>
      </c>
      <c r="V31" s="59" t="e">
        <f>IF(OR($O$19="",$O$19=0,$O$19=1),0,IF($O$13="",0,IF($O$19=1,0,INT($O$13/3))))</f>
        <v>#REF!</v>
      </c>
      <c r="W31" s="68" t="e">
        <f>IF(#REF!="行わない",IF(OR($O$19="",$O$19=0,$O$19=1),0,IF($O$5="",0,IF($M$19-V29-V30&lt;=$O$5,0,IF($O$19=1,0,IF($M$19-$O$5-W29-W30&gt;=V31,V31,$M$19-$O$5-W29-W30))))),0)</f>
        <v>#REF!</v>
      </c>
      <c r="X31" s="70" t="e">
        <f>IF(#REF!="行わない",IF(OR($O$5="",$O$5=0),0,IF($O$19=1,IF($O$5&gt;=$M$19,0,W29),W29+W30+W31)),0)</f>
        <v>#REF!</v>
      </c>
      <c r="Y31" s="70" t="e">
        <f>IF($M$19-$O$5-X31-Z29&gt;0,$M$19-$O$5-X31-Z29,0)</f>
        <v>#REF!</v>
      </c>
      <c r="Z31" s="71" t="e">
        <f>IF(OR($O$5="",$O$5=0),0,IF($M$19&lt;=$O$5,$O$5-$M$19,0))</f>
        <v>#REF!</v>
      </c>
      <c r="AA31" s="64"/>
      <c r="AB31" s="68" t="e">
        <f>IF(OR($O$19="",$O$19=0,$O$19=1),0,IF(V31=0,0,V31-W31))</f>
        <v>#REF!</v>
      </c>
    </row>
    <row r="32" spans="1:28" ht="15" customHeight="1">
      <c r="A32" s="17"/>
      <c r="B32" s="18"/>
      <c r="C32" s="17"/>
      <c r="D32" s="17"/>
      <c r="E32" s="17"/>
      <c r="F32" s="17"/>
      <c r="G32" s="17"/>
      <c r="H32" s="17"/>
      <c r="I32" s="17"/>
      <c r="J32" s="17"/>
    </row>
    <row r="33" spans="1:16" ht="15" customHeight="1">
      <c r="A33" s="14" t="s">
        <v>113</v>
      </c>
      <c r="F33" s="17"/>
      <c r="G33" s="17"/>
      <c r="H33" s="17"/>
      <c r="I33" s="17"/>
      <c r="J33" s="17"/>
    </row>
    <row r="34" spans="1:16" ht="15" customHeight="1">
      <c r="A34" s="15" t="s">
        <v>76</v>
      </c>
      <c r="B34" s="15" t="s">
        <v>70</v>
      </c>
      <c r="C34" s="15" t="s">
        <v>77</v>
      </c>
      <c r="F34" s="17"/>
      <c r="G34" s="17"/>
      <c r="H34" s="17"/>
      <c r="I34" s="17"/>
      <c r="J34" s="17"/>
    </row>
    <row r="35" spans="1:16" ht="27">
      <c r="A35" s="15"/>
      <c r="B35" s="15"/>
      <c r="C35" s="16" t="s">
        <v>78</v>
      </c>
      <c r="D35" s="16" t="s">
        <v>79</v>
      </c>
      <c r="E35" s="16" t="s">
        <v>80</v>
      </c>
      <c r="F35" s="18" t="s">
        <v>114</v>
      </c>
      <c r="G35" s="18" t="s">
        <v>115</v>
      </c>
      <c r="H35" s="17" t="s">
        <v>207</v>
      </c>
      <c r="N35" s="77"/>
      <c r="P35" s="14"/>
    </row>
    <row r="36" spans="1:16" ht="15" customHeight="1">
      <c r="A36" s="20" t="s">
        <v>59</v>
      </c>
      <c r="B36" s="28" t="s">
        <v>74</v>
      </c>
      <c r="C36" s="21" t="e">
        <f t="shared" ref="C36:C44" si="11">SUMPRODUCT(($E$50:$E$315=A36)*($F$50:$F$315=B36)*($I$50:$I$315))</f>
        <v>#REF!</v>
      </c>
      <c r="D36" s="21" t="e">
        <f t="shared" ref="D36:D44" si="12">SUMPRODUCT(($E$50:$E$315=A36)*($F$50:$F$315=B36)*($J$50:$J$315))</f>
        <v>#REF!</v>
      </c>
      <c r="E36" s="21" t="e">
        <f t="shared" ref="E36:E44" si="13">SUMPRODUCT(($E$50:$E$315=A36)*($F$50:$F$315=B36)*($K$50:$K$315))</f>
        <v>#REF!</v>
      </c>
      <c r="F36" s="90" t="e">
        <f>SUMPRODUCT(($E$50:$E$315=A36)*($F$50:$F$315=B36)*($L$50:$L$315))</f>
        <v>#REF!</v>
      </c>
      <c r="G36" s="93" t="e">
        <f t="shared" ref="G36:G44" si="14">SUMPRODUCT(($E$50:$E$315=A36)*($F$50:$F$315=B36)*($M$50:$M$315))</f>
        <v>#REF!</v>
      </c>
      <c r="H36" s="17"/>
      <c r="N36" s="77"/>
      <c r="P36" s="14"/>
    </row>
    <row r="37" spans="1:16" ht="15" customHeight="1">
      <c r="A37" s="22" t="s">
        <v>60</v>
      </c>
      <c r="B37" s="18" t="s">
        <v>74</v>
      </c>
      <c r="C37" s="17" t="e">
        <f t="shared" si="11"/>
        <v>#REF!</v>
      </c>
      <c r="D37" s="17" t="e">
        <f t="shared" si="12"/>
        <v>#REF!</v>
      </c>
      <c r="E37" s="17" t="e">
        <f t="shared" si="13"/>
        <v>#REF!</v>
      </c>
      <c r="F37" s="91" t="e">
        <f>SUMPRODUCT(($E$50:$E$315=A37)*($F$50:$F$315=B37)*($L$50:$L$315))</f>
        <v>#REF!</v>
      </c>
      <c r="G37" s="94" t="e">
        <f>SUMPRODUCT(($E$50:$E$315=A37)*($F$50:$F$315=B37)*($M$50:$M$315))</f>
        <v>#REF!</v>
      </c>
      <c r="H37" s="17"/>
      <c r="N37" s="77"/>
      <c r="P37" s="14"/>
    </row>
    <row r="38" spans="1:16" ht="15" customHeight="1">
      <c r="A38" s="22" t="s">
        <v>61</v>
      </c>
      <c r="B38" s="18" t="s">
        <v>74</v>
      </c>
      <c r="C38" s="17" t="e">
        <f t="shared" si="11"/>
        <v>#REF!</v>
      </c>
      <c r="D38" s="17" t="e">
        <f t="shared" si="12"/>
        <v>#REF!</v>
      </c>
      <c r="E38" s="17" t="e">
        <f t="shared" si="13"/>
        <v>#REF!</v>
      </c>
      <c r="F38" s="91" t="e">
        <f t="shared" ref="F38:F44" si="15">SUMPRODUCT(($E$50:$E$315=A38)*($F$50:$F$315=B38)*($L$50:$L$315))</f>
        <v>#REF!</v>
      </c>
      <c r="G38" s="94" t="e">
        <f t="shared" si="14"/>
        <v>#REF!</v>
      </c>
      <c r="H38" s="17"/>
      <c r="N38" s="77"/>
      <c r="P38" s="14"/>
    </row>
    <row r="39" spans="1:16" ht="15" customHeight="1">
      <c r="A39" s="22" t="s">
        <v>62</v>
      </c>
      <c r="B39" s="18" t="s">
        <v>74</v>
      </c>
      <c r="C39" s="17" t="e">
        <f t="shared" si="11"/>
        <v>#REF!</v>
      </c>
      <c r="D39" s="17" t="e">
        <f t="shared" si="12"/>
        <v>#REF!</v>
      </c>
      <c r="E39" s="17" t="e">
        <f t="shared" si="13"/>
        <v>#REF!</v>
      </c>
      <c r="F39" s="91" t="e">
        <f t="shared" si="15"/>
        <v>#REF!</v>
      </c>
      <c r="G39" s="94" t="e">
        <f t="shared" si="14"/>
        <v>#REF!</v>
      </c>
      <c r="H39" s="17"/>
      <c r="N39" s="77"/>
      <c r="P39" s="14"/>
    </row>
    <row r="40" spans="1:16" ht="15" customHeight="1">
      <c r="A40" s="22" t="s">
        <v>56</v>
      </c>
      <c r="B40" s="18" t="s">
        <v>74</v>
      </c>
      <c r="C40" s="17" t="e">
        <f t="shared" si="11"/>
        <v>#REF!</v>
      </c>
      <c r="D40" s="17" t="e">
        <f t="shared" si="12"/>
        <v>#REF!</v>
      </c>
      <c r="E40" s="17" t="e">
        <f t="shared" si="13"/>
        <v>#REF!</v>
      </c>
      <c r="F40" s="91" t="e">
        <f t="shared" si="15"/>
        <v>#REF!</v>
      </c>
      <c r="G40" s="94" t="e">
        <f t="shared" si="14"/>
        <v>#REF!</v>
      </c>
      <c r="H40" s="17"/>
      <c r="N40" s="77"/>
      <c r="P40" s="14"/>
    </row>
    <row r="41" spans="1:16" ht="15" customHeight="1">
      <c r="A41" s="22" t="s">
        <v>63</v>
      </c>
      <c r="B41" s="18" t="s">
        <v>74</v>
      </c>
      <c r="C41" s="17" t="e">
        <f t="shared" si="11"/>
        <v>#REF!</v>
      </c>
      <c r="D41" s="17" t="e">
        <f t="shared" si="12"/>
        <v>#REF!</v>
      </c>
      <c r="E41" s="17" t="e">
        <f t="shared" si="13"/>
        <v>#REF!</v>
      </c>
      <c r="F41" s="91" t="e">
        <f t="shared" si="15"/>
        <v>#REF!</v>
      </c>
      <c r="G41" s="94" t="e">
        <f t="shared" si="14"/>
        <v>#REF!</v>
      </c>
      <c r="H41" s="17"/>
      <c r="N41" s="77"/>
      <c r="P41" s="14"/>
    </row>
    <row r="42" spans="1:16" ht="15" customHeight="1">
      <c r="A42" s="22" t="s">
        <v>64</v>
      </c>
      <c r="B42" s="18" t="s">
        <v>74</v>
      </c>
      <c r="C42" s="17" t="e">
        <f t="shared" si="11"/>
        <v>#REF!</v>
      </c>
      <c r="D42" s="17" t="e">
        <f t="shared" si="12"/>
        <v>#REF!</v>
      </c>
      <c r="E42" s="17" t="e">
        <f t="shared" si="13"/>
        <v>#REF!</v>
      </c>
      <c r="F42" s="91" t="e">
        <f t="shared" si="15"/>
        <v>#REF!</v>
      </c>
      <c r="G42" s="94" t="e">
        <f t="shared" si="14"/>
        <v>#REF!</v>
      </c>
      <c r="H42" s="17"/>
      <c r="I42" s="87"/>
      <c r="N42" s="77"/>
      <c r="P42" s="14"/>
    </row>
    <row r="43" spans="1:16" ht="15" customHeight="1">
      <c r="A43" s="22" t="s">
        <v>65</v>
      </c>
      <c r="B43" s="18" t="s">
        <v>74</v>
      </c>
      <c r="C43" s="17" t="e">
        <f t="shared" si="11"/>
        <v>#REF!</v>
      </c>
      <c r="D43" s="17" t="e">
        <f t="shared" si="12"/>
        <v>#REF!</v>
      </c>
      <c r="E43" s="17" t="e">
        <f t="shared" si="13"/>
        <v>#REF!</v>
      </c>
      <c r="F43" s="91" t="e">
        <f t="shared" si="15"/>
        <v>#REF!</v>
      </c>
      <c r="G43" s="94" t="e">
        <f t="shared" si="14"/>
        <v>#REF!</v>
      </c>
      <c r="H43" s="17"/>
      <c r="N43" s="77"/>
      <c r="P43" s="14"/>
    </row>
    <row r="44" spans="1:16" ht="15" customHeight="1">
      <c r="A44" s="26" t="s">
        <v>66</v>
      </c>
      <c r="B44" s="24" t="s">
        <v>74</v>
      </c>
      <c r="C44" s="23" t="e">
        <f t="shared" si="11"/>
        <v>#REF!</v>
      </c>
      <c r="D44" s="23" t="e">
        <f t="shared" si="12"/>
        <v>#REF!</v>
      </c>
      <c r="E44" s="23" t="e">
        <f t="shared" si="13"/>
        <v>#REF!</v>
      </c>
      <c r="F44" s="92" t="e">
        <f t="shared" si="15"/>
        <v>#REF!</v>
      </c>
      <c r="G44" s="95" t="e">
        <f t="shared" si="14"/>
        <v>#REF!</v>
      </c>
      <c r="H44" s="17"/>
      <c r="N44" s="77"/>
      <c r="P44" s="14"/>
    </row>
    <row r="45" spans="1:16" ht="15" customHeight="1">
      <c r="A45" s="29"/>
      <c r="B45" s="27"/>
      <c r="C45" s="27" t="e">
        <f t="shared" ref="C45:G45" si="16">SUM(C36:C44)</f>
        <v>#REF!</v>
      </c>
      <c r="D45" s="27" t="e">
        <f t="shared" si="16"/>
        <v>#REF!</v>
      </c>
      <c r="E45" s="27" t="e">
        <f t="shared" si="16"/>
        <v>#REF!</v>
      </c>
      <c r="F45" s="27" t="e">
        <f t="shared" si="16"/>
        <v>#REF!</v>
      </c>
      <c r="G45" s="30" t="e">
        <f t="shared" si="16"/>
        <v>#REF!</v>
      </c>
      <c r="H45" s="17"/>
      <c r="N45" s="77"/>
      <c r="P45" s="14"/>
    </row>
    <row r="48" spans="1:16" ht="15" customHeight="1">
      <c r="A48" s="14" t="s">
        <v>116</v>
      </c>
    </row>
    <row r="49" spans="1:18" ht="40.5">
      <c r="A49" s="16" t="s">
        <v>117</v>
      </c>
      <c r="B49" s="16" t="s">
        <v>118</v>
      </c>
      <c r="C49" s="16" t="s">
        <v>119</v>
      </c>
      <c r="D49" s="16" t="s">
        <v>120</v>
      </c>
      <c r="E49" s="15" t="s">
        <v>76</v>
      </c>
      <c r="F49" s="16" t="s">
        <v>121</v>
      </c>
      <c r="G49" s="88" t="s">
        <v>197</v>
      </c>
      <c r="H49" s="88" t="s">
        <v>198</v>
      </c>
      <c r="I49" s="16" t="s">
        <v>205</v>
      </c>
      <c r="J49" s="16" t="s">
        <v>79</v>
      </c>
      <c r="K49" s="16" t="s">
        <v>80</v>
      </c>
      <c r="L49" s="89" t="s">
        <v>114</v>
      </c>
      <c r="M49" s="89" t="s">
        <v>115</v>
      </c>
      <c r="N49" s="113" t="s">
        <v>206</v>
      </c>
      <c r="O49" s="117" t="s">
        <v>210</v>
      </c>
      <c r="P49" s="117" t="s">
        <v>214</v>
      </c>
      <c r="Q49" s="117" t="s">
        <v>215</v>
      </c>
      <c r="R49" s="124" t="s">
        <v>213</v>
      </c>
    </row>
    <row r="50" spans="1:18" ht="15" customHeight="1">
      <c r="A50" s="14">
        <v>1</v>
      </c>
      <c r="B50" s="14">
        <v>1</v>
      </c>
      <c r="C50" s="14">
        <f>報告書!AV16</f>
        <v>0</v>
      </c>
      <c r="E50" s="14">
        <f>報告書!$F$26</f>
        <v>0</v>
      </c>
      <c r="F50" s="14" t="e">
        <f>報告書!#REF!</f>
        <v>#REF!</v>
      </c>
      <c r="G50" s="87" t="str">
        <f>IF(ISERROR(VLOOKUP(E50,労務比率,報告書!#REF!,FALSE)),"",VLOOKUP(E50,労務比率,報告書!#REF!,FALSE))</f>
        <v/>
      </c>
      <c r="H50" s="87" t="str">
        <f>IF(ISERROR(VLOOKUP(E50,労務比率,報告書!#REF!+1,FALSE)),"",VLOOKUP(E50,労務比率,報告書!#REF!+1,FALSE))</f>
        <v/>
      </c>
      <c r="I50" s="14">
        <f>報告書!AH17</f>
        <v>0</v>
      </c>
      <c r="J50" s="14">
        <f>報告書!AH16</f>
        <v>0</v>
      </c>
      <c r="K50" s="14">
        <f>報告書!AN16</f>
        <v>0</v>
      </c>
      <c r="L50" s="116">
        <f t="shared" ref="L50:L114" si="17">IF(ISERROR(INT((ROUNDDOWN(I50*G50/100,0)+K50)/1000)),0,INT((ROUNDDOWN(I50*G50/100,0)+K50)/1000))</f>
        <v>0</v>
      </c>
      <c r="M50" s="116">
        <f t="shared" ref="M50" si="18">IF(ISERROR(L50*H50),0,L50*H50)</f>
        <v>0</v>
      </c>
      <c r="N50" s="116">
        <f>IF(R50=1,0,I50)</f>
        <v>0</v>
      </c>
      <c r="O50" s="14">
        <f t="shared" ref="O50:O65" si="19">IF(I50=N50,IF(ISERROR(ROUNDDOWN(I50*G50/100,0)+K50),0,ROUNDDOWN(I50*G50/100,0)+K50),0)</f>
        <v>0</v>
      </c>
      <c r="P50" s="14">
        <f>INT(SUMIF(O50:O54,0,I50:I54)*105/108)</f>
        <v>0</v>
      </c>
      <c r="Q50" s="14">
        <f>INT(P50*IF(COUNTIF(R50:R54,1)=0,0,SUMIF(R50:R54,1,G50:G54)/COUNTIF(R50:R54,1))/100)</f>
        <v>0</v>
      </c>
      <c r="R50" s="120">
        <f>IF(AND(J50=0,C50&gt;=設定シート!E$85,C50&lt;=設定シート!G$85),1,0)</f>
        <v>0</v>
      </c>
    </row>
    <row r="51" spans="1:18" ht="15" customHeight="1">
      <c r="B51" s="14">
        <v>2</v>
      </c>
      <c r="C51" s="14">
        <f>報告書!AV18</f>
        <v>0</v>
      </c>
      <c r="E51" s="14">
        <f>報告書!$F$26</f>
        <v>0</v>
      </c>
      <c r="F51" s="14" t="e">
        <f>報告書!#REF!</f>
        <v>#REF!</v>
      </c>
      <c r="G51" s="87" t="str">
        <f>IF(ISERROR(VLOOKUP(E51,労務比率,報告書!#REF!,FALSE)),"",VLOOKUP(E51,労務比率,報告書!#REF!,FALSE))</f>
        <v/>
      </c>
      <c r="H51" s="87" t="str">
        <f>IF(ISERROR(VLOOKUP(E51,労務比率,報告書!#REF!+1,FALSE)),"",VLOOKUP(E51,労務比率,報告書!#REF!+1,FALSE))</f>
        <v/>
      </c>
      <c r="I51" s="14">
        <f>報告書!AH19</f>
        <v>0</v>
      </c>
      <c r="J51" s="14">
        <f>報告書!AH18</f>
        <v>0</v>
      </c>
      <c r="K51" s="14">
        <f>報告書!AN18</f>
        <v>0</v>
      </c>
      <c r="L51" s="116">
        <f t="shared" si="17"/>
        <v>0</v>
      </c>
      <c r="M51" s="87">
        <f t="shared" ref="M51:M53" si="20">IF(ISERROR(L51*H51),0,L51*H51)</f>
        <v>0</v>
      </c>
      <c r="N51" s="120">
        <f t="shared" ref="N51:N114" si="21">IF(R51=1,0,I51)</f>
        <v>0</v>
      </c>
      <c r="O51" s="119">
        <f t="shared" si="19"/>
        <v>0</v>
      </c>
      <c r="P51" s="119"/>
      <c r="Q51" s="119"/>
      <c r="R51" s="120">
        <f>IF(AND(J51=0,C51&gt;=設定シート!E$85,C51&lt;=設定シート!G$85),1,0)</f>
        <v>0</v>
      </c>
    </row>
    <row r="52" spans="1:18" ht="15" customHeight="1">
      <c r="B52" s="14">
        <v>3</v>
      </c>
      <c r="C52" s="14">
        <f>報告書!AV20</f>
        <v>0</v>
      </c>
      <c r="E52" s="14">
        <f>報告書!$F$26</f>
        <v>0</v>
      </c>
      <c r="F52" s="14" t="e">
        <f>報告書!#REF!</f>
        <v>#REF!</v>
      </c>
      <c r="G52" s="87" t="str">
        <f>IF(ISERROR(VLOOKUP(E52,労務比率,報告書!#REF!,FALSE)),"",VLOOKUP(E52,労務比率,報告書!#REF!,FALSE))</f>
        <v/>
      </c>
      <c r="H52" s="87" t="str">
        <f>IF(ISERROR(VLOOKUP(E52,労務比率,報告書!#REF!+1,FALSE)),"",VLOOKUP(E52,労務比率,報告書!#REF!+1,FALSE))</f>
        <v/>
      </c>
      <c r="I52" s="14">
        <f>報告書!AH21</f>
        <v>0</v>
      </c>
      <c r="J52" s="14">
        <f>報告書!AH20</f>
        <v>0</v>
      </c>
      <c r="K52" s="14">
        <f>報告書!AN20</f>
        <v>0</v>
      </c>
      <c r="L52" s="116">
        <f t="shared" si="17"/>
        <v>0</v>
      </c>
      <c r="M52" s="87">
        <f t="shared" si="20"/>
        <v>0</v>
      </c>
      <c r="N52" s="120">
        <f t="shared" si="21"/>
        <v>0</v>
      </c>
      <c r="O52" s="119">
        <f t="shared" si="19"/>
        <v>0</v>
      </c>
      <c r="P52" s="119"/>
      <c r="Q52" s="119"/>
      <c r="R52" s="120">
        <f>IF(AND(J52=0,C52&gt;=設定シート!E$85,C52&lt;=設定シート!G$85),1,0)</f>
        <v>0</v>
      </c>
    </row>
    <row r="53" spans="1:18" ht="15" customHeight="1">
      <c r="B53" s="14">
        <v>4</v>
      </c>
      <c r="C53" s="14">
        <f>報告書!AV22</f>
        <v>0</v>
      </c>
      <c r="E53" s="14">
        <f>報告書!$F$26</f>
        <v>0</v>
      </c>
      <c r="F53" s="14" t="e">
        <f>報告書!#REF!</f>
        <v>#REF!</v>
      </c>
      <c r="G53" s="87" t="str">
        <f>IF(ISERROR(VLOOKUP(E53,労務比率,報告書!#REF!,FALSE)),"",VLOOKUP(E53,労務比率,報告書!#REF!,FALSE))</f>
        <v/>
      </c>
      <c r="H53" s="87" t="str">
        <f>IF(ISERROR(VLOOKUP(E53,労務比率,報告書!#REF!+1,FALSE)),"",VLOOKUP(E53,労務比率,報告書!#REF!+1,FALSE))</f>
        <v/>
      </c>
      <c r="I53" s="14">
        <f>報告書!AH23</f>
        <v>0</v>
      </c>
      <c r="J53" s="14">
        <f>報告書!AH22</f>
        <v>0</v>
      </c>
      <c r="K53" s="14">
        <f>報告書!AN22</f>
        <v>0</v>
      </c>
      <c r="L53" s="116">
        <f t="shared" si="17"/>
        <v>0</v>
      </c>
      <c r="M53" s="87">
        <f t="shared" si="20"/>
        <v>0</v>
      </c>
      <c r="N53" s="120">
        <f t="shared" si="21"/>
        <v>0</v>
      </c>
      <c r="O53" s="119">
        <f t="shared" si="19"/>
        <v>0</v>
      </c>
      <c r="P53" s="119"/>
      <c r="Q53" s="119"/>
      <c r="R53" s="120">
        <f>IF(AND(J53=0,C53&gt;=設定シート!E$85,C53&lt;=設定シート!G$85),1,0)</f>
        <v>0</v>
      </c>
    </row>
    <row r="54" spans="1:18" ht="15" customHeight="1">
      <c r="B54" s="14">
        <v>5</v>
      </c>
      <c r="C54" s="14">
        <f>報告書!AV24</f>
        <v>0</v>
      </c>
      <c r="E54" s="14">
        <f>報告書!$F$26</f>
        <v>0</v>
      </c>
      <c r="F54" s="14" t="e">
        <f>報告書!#REF!</f>
        <v>#REF!</v>
      </c>
      <c r="G54" s="87" t="str">
        <f>IF(ISERROR(VLOOKUP(E54,労務比率,報告書!#REF!,FALSE)),"",VLOOKUP(E54,労務比率,報告書!#REF!,FALSE))</f>
        <v/>
      </c>
      <c r="H54" s="87" t="str">
        <f>IF(ISERROR(VLOOKUP(E54,労務比率,報告書!#REF!+1,FALSE)),"",VLOOKUP(E54,労務比率,報告書!#REF!+1,FALSE))</f>
        <v/>
      </c>
      <c r="I54" s="14">
        <f>報告書!AH25</f>
        <v>0</v>
      </c>
      <c r="J54" s="14">
        <f>報告書!AH24</f>
        <v>0</v>
      </c>
      <c r="K54" s="14">
        <f>報告書!AN24</f>
        <v>0</v>
      </c>
      <c r="L54" s="116">
        <f t="shared" si="17"/>
        <v>0</v>
      </c>
      <c r="M54" s="87">
        <f>IF(ISERROR(L54*H54),0,L54*H54)</f>
        <v>0</v>
      </c>
      <c r="N54" s="120">
        <f t="shared" si="21"/>
        <v>0</v>
      </c>
      <c r="O54" s="119">
        <f t="shared" si="19"/>
        <v>0</v>
      </c>
      <c r="P54" s="119"/>
      <c r="Q54" s="119"/>
      <c r="R54" s="120">
        <f>IF(AND(J54=0,C54&gt;=設定シート!E$85,C54&lt;=設定シート!G$85),1,0)</f>
        <v>0</v>
      </c>
    </row>
    <row r="55" spans="1:18" ht="15" customHeight="1">
      <c r="A55" s="14">
        <v>2</v>
      </c>
      <c r="B55" s="14">
        <v>1</v>
      </c>
      <c r="C55" s="14">
        <f>報告書!AV60</f>
        <v>0</v>
      </c>
      <c r="E55" s="14">
        <f>報告書!$F$78</f>
        <v>0</v>
      </c>
      <c r="F55" s="14" t="e">
        <f>報告書!#REF!</f>
        <v>#REF!</v>
      </c>
      <c r="G55" s="87" t="str">
        <f>IF(ISERROR(VLOOKUP(E55,労務比率,報告書!#REF!,FALSE)),"",VLOOKUP(E55,労務比率,報告書!#REF!,FALSE))</f>
        <v/>
      </c>
      <c r="H55" s="87" t="str">
        <f>IF(ISERROR(VLOOKUP(E55,労務比率,報告書!#REF!+1,FALSE)),"",VLOOKUP(E55,労務比率,報告書!#REF!+1,FALSE))</f>
        <v/>
      </c>
      <c r="I55" s="14">
        <f>報告書!AH61</f>
        <v>0</v>
      </c>
      <c r="J55" s="14">
        <f>報告書!AH60</f>
        <v>0</v>
      </c>
      <c r="K55" s="14">
        <f>報告書!AN60</f>
        <v>0</v>
      </c>
      <c r="L55" s="116">
        <f t="shared" si="17"/>
        <v>0</v>
      </c>
      <c r="M55" s="87">
        <f>IF(ISERROR(L55*H55),0,L55*H55)</f>
        <v>0</v>
      </c>
      <c r="N55" s="120">
        <f t="shared" si="21"/>
        <v>0</v>
      </c>
      <c r="O55" s="119">
        <f t="shared" si="19"/>
        <v>0</v>
      </c>
      <c r="P55" s="120">
        <f>INT(SUMIF(O55:O63,0,I55:I63)*105/108)</f>
        <v>0</v>
      </c>
      <c r="Q55" s="120">
        <f>INT(P55*IF(COUNTIF(R55:R63,1)=0,0,SUMIF(R55:R63,1,G55:G63)/COUNTIF(R55:R63,1))/100)</f>
        <v>0</v>
      </c>
      <c r="R55" s="120">
        <f>IF(AND(J55=0,C55&gt;=設定シート!E$85,C55&lt;=設定シート!G$85),1,0)</f>
        <v>0</v>
      </c>
    </row>
    <row r="56" spans="1:18" ht="15" customHeight="1">
      <c r="B56" s="14">
        <v>2</v>
      </c>
      <c r="C56" s="14">
        <f>報告書!AV62</f>
        <v>0</v>
      </c>
      <c r="E56" s="14">
        <f>報告書!$F$78</f>
        <v>0</v>
      </c>
      <c r="F56" s="14" t="e">
        <f>報告書!#REF!</f>
        <v>#REF!</v>
      </c>
      <c r="G56" s="87" t="str">
        <f>IF(ISERROR(VLOOKUP(E56,労務比率,報告書!#REF!,FALSE)),"",VLOOKUP(E56,労務比率,報告書!#REF!,FALSE))</f>
        <v/>
      </c>
      <c r="H56" s="87" t="str">
        <f>IF(ISERROR(VLOOKUP(E56,労務比率,報告書!#REF!+1,FALSE)),"",VLOOKUP(E56,労務比率,報告書!#REF!+1,FALSE))</f>
        <v/>
      </c>
      <c r="I56" s="14">
        <f>報告書!AH63</f>
        <v>0</v>
      </c>
      <c r="J56" s="14">
        <f>報告書!AH62</f>
        <v>0</v>
      </c>
      <c r="K56" s="14">
        <f>報告書!AN62</f>
        <v>0</v>
      </c>
      <c r="L56" s="116">
        <f t="shared" si="17"/>
        <v>0</v>
      </c>
      <c r="M56" s="87">
        <f t="shared" ref="M56:M119" si="22">IF(ISERROR(L56*H56),0,L56*H56)</f>
        <v>0</v>
      </c>
      <c r="N56" s="120">
        <f t="shared" si="21"/>
        <v>0</v>
      </c>
      <c r="O56" s="119">
        <f t="shared" si="19"/>
        <v>0</v>
      </c>
      <c r="P56" s="119"/>
      <c r="Q56" s="119"/>
      <c r="R56" s="120">
        <f>IF(AND(J56=0,C56&gt;=設定シート!E$85,C56&lt;=設定シート!G$85),1,0)</f>
        <v>0</v>
      </c>
    </row>
    <row r="57" spans="1:18" ht="15" customHeight="1">
      <c r="B57" s="14">
        <v>3</v>
      </c>
      <c r="C57" s="14">
        <f>報告書!AV64</f>
        <v>0</v>
      </c>
      <c r="E57" s="14">
        <f>報告書!$F$78</f>
        <v>0</v>
      </c>
      <c r="F57" s="14" t="e">
        <f>報告書!#REF!</f>
        <v>#REF!</v>
      </c>
      <c r="G57" s="87" t="str">
        <f>IF(ISERROR(VLOOKUP(E57,労務比率,報告書!#REF!,FALSE)),"",VLOOKUP(E57,労務比率,報告書!#REF!,FALSE))</f>
        <v/>
      </c>
      <c r="H57" s="87" t="str">
        <f>IF(ISERROR(VLOOKUP(E57,労務比率,報告書!#REF!+1,FALSE)),"",VLOOKUP(E57,労務比率,報告書!#REF!+1,FALSE))</f>
        <v/>
      </c>
      <c r="I57" s="14">
        <f>報告書!AH65</f>
        <v>0</v>
      </c>
      <c r="J57" s="14">
        <f>報告書!AH64</f>
        <v>0</v>
      </c>
      <c r="K57" s="14">
        <f>報告書!AN64</f>
        <v>0</v>
      </c>
      <c r="L57" s="116">
        <f t="shared" si="17"/>
        <v>0</v>
      </c>
      <c r="M57" s="87">
        <f t="shared" si="22"/>
        <v>0</v>
      </c>
      <c r="N57" s="120">
        <f t="shared" si="21"/>
        <v>0</v>
      </c>
      <c r="O57" s="119">
        <f t="shared" si="19"/>
        <v>0</v>
      </c>
      <c r="P57" s="119"/>
      <c r="Q57" s="119"/>
      <c r="R57" s="120">
        <f>IF(AND(J57=0,C57&gt;=設定シート!E$85,C57&lt;=設定シート!G$85),1,0)</f>
        <v>0</v>
      </c>
    </row>
    <row r="58" spans="1:18" ht="15" customHeight="1">
      <c r="B58" s="14">
        <v>4</v>
      </c>
      <c r="C58" s="14">
        <f>報告書!AV66</f>
        <v>0</v>
      </c>
      <c r="E58" s="14">
        <f>報告書!$F$78</f>
        <v>0</v>
      </c>
      <c r="F58" s="14" t="e">
        <f>報告書!#REF!</f>
        <v>#REF!</v>
      </c>
      <c r="G58" s="87" t="str">
        <f>IF(ISERROR(VLOOKUP(E58,労務比率,報告書!#REF!,FALSE)),"",VLOOKUP(E58,労務比率,報告書!#REF!,FALSE))</f>
        <v/>
      </c>
      <c r="H58" s="87" t="str">
        <f>IF(ISERROR(VLOOKUP(E58,労務比率,報告書!#REF!+1,FALSE)),"",VLOOKUP(E58,労務比率,報告書!#REF!+1,FALSE))</f>
        <v/>
      </c>
      <c r="I58" s="14">
        <f>報告書!AH67</f>
        <v>0</v>
      </c>
      <c r="J58" s="14">
        <f>報告書!AH66</f>
        <v>0</v>
      </c>
      <c r="K58" s="14">
        <f>報告書!AN66</f>
        <v>0</v>
      </c>
      <c r="L58" s="116">
        <f t="shared" si="17"/>
        <v>0</v>
      </c>
      <c r="M58" s="87">
        <f t="shared" si="22"/>
        <v>0</v>
      </c>
      <c r="N58" s="120">
        <f t="shared" si="21"/>
        <v>0</v>
      </c>
      <c r="O58" s="119">
        <f t="shared" si="19"/>
        <v>0</v>
      </c>
      <c r="P58" s="119"/>
      <c r="Q58" s="119"/>
      <c r="R58" s="120">
        <f>IF(AND(J58=0,C58&gt;=設定シート!E$85,C58&lt;=設定シート!G$85),1,0)</f>
        <v>0</v>
      </c>
    </row>
    <row r="59" spans="1:18" ht="15" customHeight="1">
      <c r="B59" s="14">
        <v>5</v>
      </c>
      <c r="C59" s="14">
        <f>報告書!AV68</f>
        <v>0</v>
      </c>
      <c r="E59" s="14">
        <f>報告書!$F$78</f>
        <v>0</v>
      </c>
      <c r="F59" s="14" t="e">
        <f>報告書!#REF!</f>
        <v>#REF!</v>
      </c>
      <c r="G59" s="87" t="str">
        <f>IF(ISERROR(VLOOKUP(E59,労務比率,報告書!#REF!,FALSE)),"",VLOOKUP(E59,労務比率,報告書!#REF!,FALSE))</f>
        <v/>
      </c>
      <c r="H59" s="87" t="str">
        <f>IF(ISERROR(VLOOKUP(E59,労務比率,報告書!#REF!+1,FALSE)),"",VLOOKUP(E59,労務比率,報告書!#REF!+1,FALSE))</f>
        <v/>
      </c>
      <c r="I59" s="14">
        <f>報告書!AH69</f>
        <v>0</v>
      </c>
      <c r="J59" s="14">
        <f>報告書!AH68</f>
        <v>0</v>
      </c>
      <c r="K59" s="14">
        <f>報告書!AN68</f>
        <v>0</v>
      </c>
      <c r="L59" s="116">
        <f t="shared" si="17"/>
        <v>0</v>
      </c>
      <c r="M59" s="87">
        <f t="shared" si="22"/>
        <v>0</v>
      </c>
      <c r="N59" s="120">
        <f t="shared" si="21"/>
        <v>0</v>
      </c>
      <c r="O59" s="119">
        <f t="shared" si="19"/>
        <v>0</v>
      </c>
      <c r="P59" s="119"/>
      <c r="Q59" s="119"/>
      <c r="R59" s="120">
        <f>IF(AND(J59=0,C59&gt;=設定シート!E$85,C59&lt;=設定シート!G$85),1,0)</f>
        <v>0</v>
      </c>
    </row>
    <row r="60" spans="1:18" ht="15" customHeight="1">
      <c r="B60" s="14">
        <v>6</v>
      </c>
      <c r="C60" s="14">
        <f>報告書!AV70</f>
        <v>0</v>
      </c>
      <c r="E60" s="14">
        <f>報告書!$F$78</f>
        <v>0</v>
      </c>
      <c r="F60" s="14" t="e">
        <f>報告書!#REF!</f>
        <v>#REF!</v>
      </c>
      <c r="G60" s="87" t="str">
        <f>IF(ISERROR(VLOOKUP(E60,労務比率,報告書!#REF!,FALSE)),"",VLOOKUP(E60,労務比率,報告書!#REF!,FALSE))</f>
        <v/>
      </c>
      <c r="H60" s="87" t="str">
        <f>IF(ISERROR(VLOOKUP(E60,労務比率,報告書!#REF!+1,FALSE)),"",VLOOKUP(E60,労務比率,報告書!#REF!+1,FALSE))</f>
        <v/>
      </c>
      <c r="I60" s="14">
        <f>報告書!AH71</f>
        <v>0</v>
      </c>
      <c r="J60" s="14">
        <f>報告書!AH70</f>
        <v>0</v>
      </c>
      <c r="K60" s="14">
        <f>報告書!AN70</f>
        <v>0</v>
      </c>
      <c r="L60" s="116">
        <f t="shared" si="17"/>
        <v>0</v>
      </c>
      <c r="M60" s="87">
        <f t="shared" si="22"/>
        <v>0</v>
      </c>
      <c r="N60" s="120">
        <f t="shared" si="21"/>
        <v>0</v>
      </c>
      <c r="O60" s="119">
        <f t="shared" si="19"/>
        <v>0</v>
      </c>
      <c r="P60" s="119"/>
      <c r="Q60" s="119"/>
      <c r="R60" s="120">
        <f>IF(AND(J60=0,C60&gt;=設定シート!E$85,C60&lt;=設定シート!G$85),1,0)</f>
        <v>0</v>
      </c>
    </row>
    <row r="61" spans="1:18" ht="15" customHeight="1">
      <c r="B61" s="14">
        <v>7</v>
      </c>
      <c r="C61" s="14">
        <f>報告書!AV72</f>
        <v>0</v>
      </c>
      <c r="E61" s="14">
        <f>報告書!$F$78</f>
        <v>0</v>
      </c>
      <c r="F61" s="14" t="e">
        <f>報告書!#REF!</f>
        <v>#REF!</v>
      </c>
      <c r="G61" s="87" t="str">
        <f>IF(ISERROR(VLOOKUP(E61,労務比率,報告書!#REF!,FALSE)),"",VLOOKUP(E61,労務比率,報告書!#REF!,FALSE))</f>
        <v/>
      </c>
      <c r="H61" s="87" t="str">
        <f>IF(ISERROR(VLOOKUP(E61,労務比率,報告書!#REF!+1,FALSE)),"",VLOOKUP(E61,労務比率,報告書!#REF!+1,FALSE))</f>
        <v/>
      </c>
      <c r="I61" s="14">
        <f>報告書!AH73</f>
        <v>0</v>
      </c>
      <c r="J61" s="14">
        <f>報告書!AH72</f>
        <v>0</v>
      </c>
      <c r="K61" s="14">
        <f>報告書!AN72</f>
        <v>0</v>
      </c>
      <c r="L61" s="116">
        <f t="shared" si="17"/>
        <v>0</v>
      </c>
      <c r="M61" s="87">
        <f t="shared" si="22"/>
        <v>0</v>
      </c>
      <c r="N61" s="120">
        <f t="shared" si="21"/>
        <v>0</v>
      </c>
      <c r="O61" s="119">
        <f t="shared" si="19"/>
        <v>0</v>
      </c>
      <c r="P61" s="119"/>
      <c r="Q61" s="119"/>
      <c r="R61" s="120">
        <f>IF(AND(J61=0,C61&gt;=設定シート!E$85,C61&lt;=設定シート!G$85),1,0)</f>
        <v>0</v>
      </c>
    </row>
    <row r="62" spans="1:18" ht="15" customHeight="1">
      <c r="B62" s="14">
        <v>8</v>
      </c>
      <c r="C62" s="14">
        <f>報告書!AV74</f>
        <v>0</v>
      </c>
      <c r="E62" s="14">
        <f>報告書!$F$78</f>
        <v>0</v>
      </c>
      <c r="F62" s="14" t="e">
        <f>報告書!#REF!</f>
        <v>#REF!</v>
      </c>
      <c r="G62" s="87" t="str">
        <f>IF(ISERROR(VLOOKUP(E62,労務比率,報告書!#REF!,FALSE)),"",VLOOKUP(E62,労務比率,報告書!#REF!,FALSE))</f>
        <v/>
      </c>
      <c r="H62" s="87" t="str">
        <f>IF(ISERROR(VLOOKUP(E62,労務比率,報告書!#REF!+1,FALSE)),"",VLOOKUP(E62,労務比率,報告書!#REF!+1,FALSE))</f>
        <v/>
      </c>
      <c r="I62" s="14">
        <f>報告書!AH75</f>
        <v>0</v>
      </c>
      <c r="J62" s="14">
        <f>報告書!AH74</f>
        <v>0</v>
      </c>
      <c r="K62" s="14">
        <f>報告書!AN74</f>
        <v>0</v>
      </c>
      <c r="L62" s="116">
        <f t="shared" si="17"/>
        <v>0</v>
      </c>
      <c r="M62" s="87">
        <f t="shared" si="22"/>
        <v>0</v>
      </c>
      <c r="N62" s="120">
        <f t="shared" si="21"/>
        <v>0</v>
      </c>
      <c r="O62" s="119">
        <f t="shared" si="19"/>
        <v>0</v>
      </c>
      <c r="P62" s="119"/>
      <c r="Q62" s="119"/>
      <c r="R62" s="120">
        <f>IF(AND(J62=0,C62&gt;=設定シート!E$85,C62&lt;=設定シート!G$85),1,0)</f>
        <v>0</v>
      </c>
    </row>
    <row r="63" spans="1:18" ht="15" customHeight="1">
      <c r="B63" s="14">
        <v>9</v>
      </c>
      <c r="C63" s="14">
        <f>報告書!AV76</f>
        <v>0</v>
      </c>
      <c r="E63" s="14">
        <f>報告書!$F$78</f>
        <v>0</v>
      </c>
      <c r="F63" s="14" t="e">
        <f>報告書!#REF!</f>
        <v>#REF!</v>
      </c>
      <c r="G63" s="87" t="str">
        <f>IF(ISERROR(VLOOKUP(E63,労務比率,報告書!#REF!,FALSE)),"",VLOOKUP(E63,労務比率,報告書!#REF!,FALSE))</f>
        <v/>
      </c>
      <c r="H63" s="87" t="str">
        <f>IF(ISERROR(VLOOKUP(E63,労務比率,報告書!#REF!+1,FALSE)),"",VLOOKUP(E63,労務比率,報告書!#REF!+1,FALSE))</f>
        <v/>
      </c>
      <c r="I63" s="14">
        <f>報告書!AH77</f>
        <v>0</v>
      </c>
      <c r="J63" s="14">
        <f>報告書!AH76</f>
        <v>0</v>
      </c>
      <c r="K63" s="14">
        <f>報告書!AN76</f>
        <v>0</v>
      </c>
      <c r="L63" s="116">
        <f t="shared" si="17"/>
        <v>0</v>
      </c>
      <c r="M63" s="87">
        <f t="shared" si="22"/>
        <v>0</v>
      </c>
      <c r="N63" s="120">
        <f t="shared" si="21"/>
        <v>0</v>
      </c>
      <c r="O63" s="119">
        <f t="shared" si="19"/>
        <v>0</v>
      </c>
      <c r="P63" s="119"/>
      <c r="Q63" s="119"/>
      <c r="R63" s="120">
        <f>IF(AND(J63=0,C63&gt;=設定シート!E$85,C63&lt;=設定シート!G$85),1,0)</f>
        <v>0</v>
      </c>
    </row>
    <row r="64" spans="1:18" ht="15" customHeight="1">
      <c r="A64" s="14">
        <v>3</v>
      </c>
      <c r="B64" s="14">
        <v>1</v>
      </c>
      <c r="C64" s="14">
        <f>報告書!AV101</f>
        <v>0</v>
      </c>
      <c r="E64" s="14">
        <f>報告書!$F$119</f>
        <v>0</v>
      </c>
      <c r="F64" s="14" t="e">
        <f>報告書!#REF!</f>
        <v>#REF!</v>
      </c>
      <c r="G64" s="87" t="str">
        <f>IF(ISERROR(VLOOKUP(E64,労務比率,報告書!#REF!,FALSE)),"",VLOOKUP(E64,労務比率,報告書!#REF!,FALSE))</f>
        <v/>
      </c>
      <c r="H64" s="87" t="str">
        <f>IF(ISERROR(VLOOKUP(E64,労務比率,報告書!#REF!+1,FALSE)),"",VLOOKUP(E64,労務比率,報告書!#REF!+1,FALSE))</f>
        <v/>
      </c>
      <c r="I64" s="14">
        <f>報告書!AH102</f>
        <v>0</v>
      </c>
      <c r="J64" s="14">
        <f>報告書!AH101</f>
        <v>0</v>
      </c>
      <c r="K64" s="14">
        <f>報告書!AN101</f>
        <v>0</v>
      </c>
      <c r="L64" s="116">
        <f t="shared" si="17"/>
        <v>0</v>
      </c>
      <c r="M64" s="87">
        <f t="shared" si="22"/>
        <v>0</v>
      </c>
      <c r="N64" s="120">
        <f t="shared" si="21"/>
        <v>0</v>
      </c>
      <c r="O64" s="119">
        <f t="shared" si="19"/>
        <v>0</v>
      </c>
      <c r="P64" s="120">
        <f>INT(SUMIF(O64:O72,0,I64:I72)*105/108)</f>
        <v>0</v>
      </c>
      <c r="Q64" s="123">
        <f>INT(P64*IF(COUNTIF(R64:R72,1)=0,0,SUMIF(R64:R72,1,G64:G72)/COUNTIF(R64:R72,1))/100)</f>
        <v>0</v>
      </c>
      <c r="R64" s="120">
        <f>IF(AND(J64=0,C64&gt;=設定シート!E$85,C64&lt;=設定シート!G$85),1,0)</f>
        <v>0</v>
      </c>
    </row>
    <row r="65" spans="1:18" ht="15" customHeight="1">
      <c r="B65" s="14">
        <v>2</v>
      </c>
      <c r="C65" s="14">
        <f>報告書!AV103</f>
        <v>0</v>
      </c>
      <c r="E65" s="14">
        <f>報告書!$F$119</f>
        <v>0</v>
      </c>
      <c r="F65" s="14" t="e">
        <f>報告書!#REF!</f>
        <v>#REF!</v>
      </c>
      <c r="G65" s="87" t="str">
        <f>IF(ISERROR(VLOOKUP(E65,労務比率,報告書!#REF!,FALSE)),"",VLOOKUP(E65,労務比率,報告書!#REF!,FALSE))</f>
        <v/>
      </c>
      <c r="H65" s="87" t="str">
        <f>IF(ISERROR(VLOOKUP(E65,労務比率,報告書!#REF!+1,FALSE)),"",VLOOKUP(E65,労務比率,報告書!#REF!+1,FALSE))</f>
        <v/>
      </c>
      <c r="I65" s="14">
        <f>報告書!AH104</f>
        <v>0</v>
      </c>
      <c r="J65" s="14">
        <f>報告書!AH103</f>
        <v>0</v>
      </c>
      <c r="K65" s="14">
        <f>報告書!AN103</f>
        <v>0</v>
      </c>
      <c r="L65" s="116">
        <f t="shared" si="17"/>
        <v>0</v>
      </c>
      <c r="M65" s="87">
        <f t="shared" si="22"/>
        <v>0</v>
      </c>
      <c r="N65" s="120">
        <f t="shared" si="21"/>
        <v>0</v>
      </c>
      <c r="O65" s="119">
        <f t="shared" si="19"/>
        <v>0</v>
      </c>
      <c r="P65" s="119"/>
      <c r="Q65" s="119"/>
      <c r="R65" s="120">
        <f>IF(AND(J65=0,C65&gt;=設定シート!E$85,C65&lt;=設定シート!G$85),1,0)</f>
        <v>0</v>
      </c>
    </row>
    <row r="66" spans="1:18" ht="15" customHeight="1">
      <c r="B66" s="14">
        <v>3</v>
      </c>
      <c r="C66" s="14">
        <f>報告書!AV105</f>
        <v>0</v>
      </c>
      <c r="E66" s="14">
        <f>報告書!$F$119</f>
        <v>0</v>
      </c>
      <c r="F66" s="14" t="e">
        <f>報告書!#REF!</f>
        <v>#REF!</v>
      </c>
      <c r="G66" s="87" t="str">
        <f>IF(ISERROR(VLOOKUP(E66,労務比率,報告書!#REF!,FALSE)),"",VLOOKUP(E66,労務比率,報告書!#REF!,FALSE))</f>
        <v/>
      </c>
      <c r="H66" s="87" t="str">
        <f>IF(ISERROR(VLOOKUP(E66,労務比率,報告書!#REF!+1,FALSE)),"",VLOOKUP(E66,労務比率,報告書!#REF!+1,FALSE))</f>
        <v/>
      </c>
      <c r="I66" s="14">
        <f>報告書!AH106</f>
        <v>0</v>
      </c>
      <c r="J66" s="14">
        <f>報告書!AH105</f>
        <v>0</v>
      </c>
      <c r="K66" s="14">
        <f>報告書!AN105</f>
        <v>0</v>
      </c>
      <c r="L66" s="116">
        <f t="shared" si="17"/>
        <v>0</v>
      </c>
      <c r="M66" s="87">
        <f t="shared" si="22"/>
        <v>0</v>
      </c>
      <c r="N66" s="120">
        <f t="shared" si="21"/>
        <v>0</v>
      </c>
      <c r="O66" s="119">
        <f t="shared" ref="O66:O73" si="23">IF(I66=N66,IF(ISERROR(ROUNDDOWN(I66*G66/100,0)+K66),0,ROUNDDOWN(I66*G66/100,0)+K66),0)</f>
        <v>0</v>
      </c>
      <c r="P66" s="119"/>
      <c r="Q66" s="119"/>
      <c r="R66" s="120">
        <f>IF(AND(J66=0,C66&gt;=設定シート!E$85,C66&lt;=設定シート!G$85),1,0)</f>
        <v>0</v>
      </c>
    </row>
    <row r="67" spans="1:18" ht="15" customHeight="1">
      <c r="B67" s="14">
        <v>4</v>
      </c>
      <c r="C67" s="14">
        <f>報告書!AV107</f>
        <v>0</v>
      </c>
      <c r="E67" s="14">
        <f>報告書!$F$119</f>
        <v>0</v>
      </c>
      <c r="F67" s="14" t="e">
        <f>報告書!#REF!</f>
        <v>#REF!</v>
      </c>
      <c r="G67" s="87" t="str">
        <f>IF(ISERROR(VLOOKUP(E67,労務比率,報告書!#REF!,FALSE)),"",VLOOKUP(E67,労務比率,報告書!#REF!,FALSE))</f>
        <v/>
      </c>
      <c r="H67" s="87" t="str">
        <f>IF(ISERROR(VLOOKUP(E67,労務比率,報告書!#REF!+1,FALSE)),"",VLOOKUP(E67,労務比率,報告書!#REF!+1,FALSE))</f>
        <v/>
      </c>
      <c r="I67" s="14">
        <f>報告書!AH108</f>
        <v>0</v>
      </c>
      <c r="J67" s="14">
        <f>報告書!AH107</f>
        <v>0</v>
      </c>
      <c r="K67" s="14">
        <f>報告書!AN107</f>
        <v>0</v>
      </c>
      <c r="L67" s="116">
        <f t="shared" si="17"/>
        <v>0</v>
      </c>
      <c r="M67" s="87">
        <f t="shared" si="22"/>
        <v>0</v>
      </c>
      <c r="N67" s="120">
        <f t="shared" si="21"/>
        <v>0</v>
      </c>
      <c r="O67" s="119">
        <f t="shared" si="23"/>
        <v>0</v>
      </c>
      <c r="P67" s="119"/>
      <c r="Q67" s="119"/>
      <c r="R67" s="120">
        <f>IF(AND(J67=0,C67&gt;=設定シート!E$85,C67&lt;=設定シート!G$85),1,0)</f>
        <v>0</v>
      </c>
    </row>
    <row r="68" spans="1:18" ht="15" customHeight="1">
      <c r="B68" s="14">
        <v>5</v>
      </c>
      <c r="C68" s="14">
        <f>報告書!AV109</f>
        <v>0</v>
      </c>
      <c r="E68" s="14">
        <f>報告書!$F$119</f>
        <v>0</v>
      </c>
      <c r="F68" s="14" t="e">
        <f>報告書!#REF!</f>
        <v>#REF!</v>
      </c>
      <c r="G68" s="87" t="str">
        <f>IF(ISERROR(VLOOKUP(E68,労務比率,報告書!#REF!,FALSE)),"",VLOOKUP(E68,労務比率,報告書!#REF!,FALSE))</f>
        <v/>
      </c>
      <c r="H68" s="87" t="str">
        <f>IF(ISERROR(VLOOKUP(E68,労務比率,報告書!#REF!+1,FALSE)),"",VLOOKUP(E68,労務比率,報告書!#REF!+1,FALSE))</f>
        <v/>
      </c>
      <c r="I68" s="14">
        <f>報告書!AH110</f>
        <v>0</v>
      </c>
      <c r="J68" s="14">
        <f>報告書!AH109</f>
        <v>0</v>
      </c>
      <c r="K68" s="14">
        <f>報告書!AN109</f>
        <v>0</v>
      </c>
      <c r="L68" s="116">
        <f t="shared" si="17"/>
        <v>0</v>
      </c>
      <c r="M68" s="87">
        <f t="shared" si="22"/>
        <v>0</v>
      </c>
      <c r="N68" s="120">
        <f t="shared" si="21"/>
        <v>0</v>
      </c>
      <c r="O68" s="119">
        <f t="shared" si="23"/>
        <v>0</v>
      </c>
      <c r="P68" s="119"/>
      <c r="Q68" s="119"/>
      <c r="R68" s="120">
        <f>IF(AND(J68=0,C68&gt;=設定シート!E$85,C68&lt;=設定シート!G$85),1,0)</f>
        <v>0</v>
      </c>
    </row>
    <row r="69" spans="1:18" ht="15" customHeight="1">
      <c r="B69" s="14">
        <v>6</v>
      </c>
      <c r="C69" s="14">
        <f>報告書!AV111</f>
        <v>0</v>
      </c>
      <c r="E69" s="14">
        <f>報告書!$F$119</f>
        <v>0</v>
      </c>
      <c r="F69" s="14" t="e">
        <f>報告書!#REF!</f>
        <v>#REF!</v>
      </c>
      <c r="G69" s="87" t="str">
        <f>IF(ISERROR(VLOOKUP(E69,労務比率,報告書!#REF!,FALSE)),"",VLOOKUP(E69,労務比率,報告書!#REF!,FALSE))</f>
        <v/>
      </c>
      <c r="H69" s="87" t="str">
        <f>IF(ISERROR(VLOOKUP(E69,労務比率,報告書!#REF!+1,FALSE)),"",VLOOKUP(E69,労務比率,報告書!#REF!+1,FALSE))</f>
        <v/>
      </c>
      <c r="I69" s="14">
        <f>報告書!AH112</f>
        <v>0</v>
      </c>
      <c r="J69" s="14">
        <f>報告書!AH111</f>
        <v>0</v>
      </c>
      <c r="K69" s="14">
        <f>報告書!AN111</f>
        <v>0</v>
      </c>
      <c r="L69" s="116">
        <f t="shared" si="17"/>
        <v>0</v>
      </c>
      <c r="M69" s="87">
        <f t="shared" si="22"/>
        <v>0</v>
      </c>
      <c r="N69" s="120">
        <f t="shared" si="21"/>
        <v>0</v>
      </c>
      <c r="O69" s="119">
        <f t="shared" si="23"/>
        <v>0</v>
      </c>
      <c r="P69" s="119"/>
      <c r="Q69" s="119"/>
      <c r="R69" s="120">
        <f>IF(AND(J69=0,C69&gt;=設定シート!E$85,C69&lt;=設定シート!G$85),1,0)</f>
        <v>0</v>
      </c>
    </row>
    <row r="70" spans="1:18" ht="15" customHeight="1">
      <c r="B70" s="14">
        <v>7</v>
      </c>
      <c r="C70" s="14">
        <f>報告書!AV113</f>
        <v>0</v>
      </c>
      <c r="E70" s="14">
        <f>報告書!$F$119</f>
        <v>0</v>
      </c>
      <c r="F70" s="14" t="e">
        <f>報告書!#REF!</f>
        <v>#REF!</v>
      </c>
      <c r="G70" s="87" t="str">
        <f>IF(ISERROR(VLOOKUP(E70,労務比率,報告書!#REF!,FALSE)),"",VLOOKUP(E70,労務比率,報告書!#REF!,FALSE))</f>
        <v/>
      </c>
      <c r="H70" s="87" t="str">
        <f>IF(ISERROR(VLOOKUP(E70,労務比率,報告書!#REF!+1,FALSE)),"",VLOOKUP(E70,労務比率,報告書!#REF!+1,FALSE))</f>
        <v/>
      </c>
      <c r="I70" s="14">
        <f>報告書!AH114</f>
        <v>0</v>
      </c>
      <c r="J70" s="14">
        <f>報告書!AH113</f>
        <v>0</v>
      </c>
      <c r="K70" s="14">
        <f>報告書!AN113</f>
        <v>0</v>
      </c>
      <c r="L70" s="116">
        <f t="shared" si="17"/>
        <v>0</v>
      </c>
      <c r="M70" s="87">
        <f t="shared" si="22"/>
        <v>0</v>
      </c>
      <c r="N70" s="120">
        <f t="shared" si="21"/>
        <v>0</v>
      </c>
      <c r="O70" s="119">
        <f t="shared" si="23"/>
        <v>0</v>
      </c>
      <c r="P70" s="119"/>
      <c r="Q70" s="119"/>
      <c r="R70" s="120">
        <f>IF(AND(J70=0,C70&gt;=設定シート!E$85,C70&lt;=設定シート!G$85),1,0)</f>
        <v>0</v>
      </c>
    </row>
    <row r="71" spans="1:18" ht="15" customHeight="1">
      <c r="B71" s="14">
        <v>8</v>
      </c>
      <c r="C71" s="14">
        <f>報告書!AV115</f>
        <v>0</v>
      </c>
      <c r="E71" s="14">
        <f>報告書!$F$119</f>
        <v>0</v>
      </c>
      <c r="F71" s="14" t="e">
        <f>報告書!#REF!</f>
        <v>#REF!</v>
      </c>
      <c r="G71" s="87" t="str">
        <f>IF(ISERROR(VLOOKUP(E71,労務比率,報告書!#REF!,FALSE)),"",VLOOKUP(E71,労務比率,報告書!#REF!,FALSE))</f>
        <v/>
      </c>
      <c r="H71" s="87" t="str">
        <f>IF(ISERROR(VLOOKUP(E71,労務比率,報告書!#REF!+1,FALSE)),"",VLOOKUP(E71,労務比率,報告書!#REF!+1,FALSE))</f>
        <v/>
      </c>
      <c r="I71" s="14">
        <f>報告書!AH116</f>
        <v>0</v>
      </c>
      <c r="J71" s="14">
        <f>報告書!AH115</f>
        <v>0</v>
      </c>
      <c r="K71" s="14">
        <f>報告書!AN115</f>
        <v>0</v>
      </c>
      <c r="L71" s="116">
        <f t="shared" si="17"/>
        <v>0</v>
      </c>
      <c r="M71" s="87">
        <f t="shared" si="22"/>
        <v>0</v>
      </c>
      <c r="N71" s="120">
        <f t="shared" si="21"/>
        <v>0</v>
      </c>
      <c r="O71" s="119">
        <f t="shared" si="23"/>
        <v>0</v>
      </c>
      <c r="P71" s="119"/>
      <c r="Q71" s="119"/>
      <c r="R71" s="120">
        <f>IF(AND(J71=0,C71&gt;=設定シート!E$85,C71&lt;=設定シート!G$85),1,0)</f>
        <v>0</v>
      </c>
    </row>
    <row r="72" spans="1:18" ht="15" customHeight="1">
      <c r="B72" s="14">
        <v>9</v>
      </c>
      <c r="C72" s="14">
        <f>報告書!AV117</f>
        <v>0</v>
      </c>
      <c r="E72" s="14">
        <f>報告書!$F$119</f>
        <v>0</v>
      </c>
      <c r="F72" s="14" t="e">
        <f>報告書!#REF!</f>
        <v>#REF!</v>
      </c>
      <c r="G72" s="87" t="str">
        <f>IF(ISERROR(VLOOKUP(E72,労務比率,報告書!#REF!,FALSE)),"",VLOOKUP(E72,労務比率,報告書!#REF!,FALSE))</f>
        <v/>
      </c>
      <c r="H72" s="87" t="str">
        <f>IF(ISERROR(VLOOKUP(E72,労務比率,報告書!#REF!+1,FALSE)),"",VLOOKUP(E72,労務比率,報告書!#REF!+1,FALSE))</f>
        <v/>
      </c>
      <c r="I72" s="14">
        <f>報告書!AH118</f>
        <v>0</v>
      </c>
      <c r="J72" s="14">
        <f>報告書!AH117</f>
        <v>0</v>
      </c>
      <c r="K72" s="14">
        <f>報告書!AN117</f>
        <v>0</v>
      </c>
      <c r="L72" s="116">
        <f t="shared" si="17"/>
        <v>0</v>
      </c>
      <c r="M72" s="87">
        <f t="shared" si="22"/>
        <v>0</v>
      </c>
      <c r="N72" s="120">
        <f t="shared" si="21"/>
        <v>0</v>
      </c>
      <c r="O72" s="119">
        <f t="shared" si="23"/>
        <v>0</v>
      </c>
      <c r="P72" s="119"/>
      <c r="Q72" s="119"/>
      <c r="R72" s="120">
        <f>IF(AND(J72=0,C72&gt;=設定シート!E$85,C72&lt;=設定シート!G$85),1,0)</f>
        <v>0</v>
      </c>
    </row>
    <row r="73" spans="1:18" ht="15" customHeight="1">
      <c r="A73" s="14">
        <v>4</v>
      </c>
      <c r="B73" s="14">
        <v>1</v>
      </c>
      <c r="C73" s="14">
        <f>報告書!AV142</f>
        <v>0</v>
      </c>
      <c r="E73" s="14">
        <f>報告書!$F$160</f>
        <v>0</v>
      </c>
      <c r="F73" s="14" t="e">
        <f>報告書!#REF!</f>
        <v>#REF!</v>
      </c>
      <c r="G73" s="87" t="str">
        <f>IF(ISERROR(VLOOKUP(E73,労務比率,報告書!#REF!,FALSE)),"",VLOOKUP(E73,労務比率,報告書!#REF!,FALSE))</f>
        <v/>
      </c>
      <c r="H73" s="87" t="str">
        <f>IF(ISERROR(VLOOKUP(E73,労務比率,報告書!#REF!+1,FALSE)),"",VLOOKUP(E73,労務比率,報告書!#REF!+1,FALSE))</f>
        <v/>
      </c>
      <c r="I73" s="14">
        <f>報告書!AH143</f>
        <v>0</v>
      </c>
      <c r="J73" s="14">
        <f>報告書!AH142</f>
        <v>0</v>
      </c>
      <c r="K73" s="14">
        <f>報告書!AN142</f>
        <v>0</v>
      </c>
      <c r="L73" s="116">
        <f t="shared" si="17"/>
        <v>0</v>
      </c>
      <c r="M73" s="87">
        <f t="shared" si="22"/>
        <v>0</v>
      </c>
      <c r="N73" s="120">
        <f t="shared" si="21"/>
        <v>0</v>
      </c>
      <c r="O73" s="119">
        <f t="shared" si="23"/>
        <v>0</v>
      </c>
      <c r="P73" s="120">
        <f>INT(SUMIF(O73:O81,0,I73:I81)*105/108)</f>
        <v>0</v>
      </c>
      <c r="Q73" s="123">
        <f>INT(P73*IF(COUNTIF(R73:R81,1)=0,0,SUMIF(R73:R81,1,G73:G81)/COUNTIF(R73:R81,1))/100)</f>
        <v>0</v>
      </c>
      <c r="R73" s="120">
        <f>IF(AND(J73=0,C73&gt;=設定シート!E$85,C73&lt;=設定シート!G$85),1,0)</f>
        <v>0</v>
      </c>
    </row>
    <row r="74" spans="1:18" ht="15" customHeight="1">
      <c r="B74" s="14">
        <v>2</v>
      </c>
      <c r="C74" s="14">
        <f>報告書!AV144</f>
        <v>0</v>
      </c>
      <c r="E74" s="14">
        <f>報告書!$F$160</f>
        <v>0</v>
      </c>
      <c r="F74" s="14" t="e">
        <f>報告書!#REF!</f>
        <v>#REF!</v>
      </c>
      <c r="G74" s="87" t="str">
        <f>IF(ISERROR(VLOOKUP(E74,労務比率,報告書!#REF!,FALSE)),"",VLOOKUP(E74,労務比率,報告書!#REF!,FALSE))</f>
        <v/>
      </c>
      <c r="H74" s="87" t="str">
        <f>IF(ISERROR(VLOOKUP(E74,労務比率,報告書!#REF!+1,FALSE)),"",VLOOKUP(E74,労務比率,報告書!#REF!+1,FALSE))</f>
        <v/>
      </c>
      <c r="I74" s="14">
        <f>報告書!AH145</f>
        <v>0</v>
      </c>
      <c r="J74" s="14">
        <f>報告書!AH144</f>
        <v>0</v>
      </c>
      <c r="K74" s="14">
        <f>報告書!AN144</f>
        <v>0</v>
      </c>
      <c r="L74" s="116">
        <f t="shared" si="17"/>
        <v>0</v>
      </c>
      <c r="M74" s="87">
        <f t="shared" si="22"/>
        <v>0</v>
      </c>
      <c r="N74" s="120">
        <f t="shared" si="21"/>
        <v>0</v>
      </c>
      <c r="O74" s="119">
        <f t="shared" ref="O74:O84" si="24">IF(I74=N74,IF(ISERROR(ROUNDDOWN(I74*G74/100,0)+K74),0,ROUNDDOWN(I74*G74/100,0)+K74),0)</f>
        <v>0</v>
      </c>
      <c r="P74" s="119"/>
      <c r="Q74" s="119"/>
      <c r="R74" s="120">
        <f>IF(AND(J74=0,C74&gt;=設定シート!E$85,C74&lt;=設定シート!G$85),1,0)</f>
        <v>0</v>
      </c>
    </row>
    <row r="75" spans="1:18" ht="15" customHeight="1">
      <c r="B75" s="14">
        <v>3</v>
      </c>
      <c r="C75" s="14">
        <f>報告書!AV146</f>
        <v>0</v>
      </c>
      <c r="E75" s="14">
        <f>報告書!$F$160</f>
        <v>0</v>
      </c>
      <c r="F75" s="14" t="e">
        <f>報告書!#REF!</f>
        <v>#REF!</v>
      </c>
      <c r="G75" s="87" t="str">
        <f>IF(ISERROR(VLOOKUP(E75,労務比率,報告書!#REF!,FALSE)),"",VLOOKUP(E75,労務比率,報告書!#REF!,FALSE))</f>
        <v/>
      </c>
      <c r="H75" s="87" t="str">
        <f>IF(ISERROR(VLOOKUP(E75,労務比率,報告書!#REF!+1,FALSE)),"",VLOOKUP(E75,労務比率,報告書!#REF!+1,FALSE))</f>
        <v/>
      </c>
      <c r="I75" s="14">
        <f>報告書!AH147</f>
        <v>0</v>
      </c>
      <c r="J75" s="14">
        <f>報告書!AH146</f>
        <v>0</v>
      </c>
      <c r="K75" s="14">
        <f>報告書!AN146</f>
        <v>0</v>
      </c>
      <c r="L75" s="116">
        <f t="shared" si="17"/>
        <v>0</v>
      </c>
      <c r="M75" s="87">
        <f t="shared" si="22"/>
        <v>0</v>
      </c>
      <c r="N75" s="120">
        <f t="shared" si="21"/>
        <v>0</v>
      </c>
      <c r="O75" s="119">
        <f t="shared" si="24"/>
        <v>0</v>
      </c>
      <c r="P75" s="119"/>
      <c r="Q75" s="119"/>
      <c r="R75" s="120">
        <f>IF(AND(J75=0,C75&gt;=設定シート!E$85,C75&lt;=設定シート!G$85),1,0)</f>
        <v>0</v>
      </c>
    </row>
    <row r="76" spans="1:18" ht="15" customHeight="1">
      <c r="B76" s="14">
        <v>4</v>
      </c>
      <c r="C76" s="14">
        <f>報告書!AV148</f>
        <v>0</v>
      </c>
      <c r="E76" s="14">
        <f>報告書!$F$160</f>
        <v>0</v>
      </c>
      <c r="F76" s="14" t="e">
        <f>報告書!#REF!</f>
        <v>#REF!</v>
      </c>
      <c r="G76" s="87" t="str">
        <f>IF(ISERROR(VLOOKUP(E76,労務比率,報告書!#REF!,FALSE)),"",VLOOKUP(E76,労務比率,報告書!#REF!,FALSE))</f>
        <v/>
      </c>
      <c r="H76" s="87" t="str">
        <f>IF(ISERROR(VLOOKUP(E76,労務比率,報告書!#REF!+1,FALSE)),"",VLOOKUP(E76,労務比率,報告書!#REF!+1,FALSE))</f>
        <v/>
      </c>
      <c r="I76" s="14">
        <f>報告書!AH149</f>
        <v>0</v>
      </c>
      <c r="J76" s="14">
        <f>報告書!AH148</f>
        <v>0</v>
      </c>
      <c r="K76" s="14">
        <f>報告書!AN148</f>
        <v>0</v>
      </c>
      <c r="L76" s="116">
        <f t="shared" si="17"/>
        <v>0</v>
      </c>
      <c r="M76" s="87">
        <f t="shared" si="22"/>
        <v>0</v>
      </c>
      <c r="N76" s="120">
        <f t="shared" si="21"/>
        <v>0</v>
      </c>
      <c r="O76" s="119">
        <f t="shared" si="24"/>
        <v>0</v>
      </c>
      <c r="P76" s="119"/>
      <c r="Q76" s="119"/>
      <c r="R76" s="120">
        <f>IF(AND(J76=0,C76&gt;=設定シート!E$85,C76&lt;=設定シート!G$85),1,0)</f>
        <v>0</v>
      </c>
    </row>
    <row r="77" spans="1:18" ht="15" customHeight="1">
      <c r="B77" s="14">
        <v>5</v>
      </c>
      <c r="C77" s="14">
        <f>報告書!AV150</f>
        <v>0</v>
      </c>
      <c r="E77" s="14">
        <f>報告書!$F$160</f>
        <v>0</v>
      </c>
      <c r="F77" s="14" t="e">
        <f>報告書!#REF!</f>
        <v>#REF!</v>
      </c>
      <c r="G77" s="87" t="str">
        <f>IF(ISERROR(VLOOKUP(E77,労務比率,報告書!#REF!,FALSE)),"",VLOOKUP(E77,労務比率,報告書!#REF!,FALSE))</f>
        <v/>
      </c>
      <c r="H77" s="87" t="str">
        <f>IF(ISERROR(VLOOKUP(E77,労務比率,報告書!#REF!+1,FALSE)),"",VLOOKUP(E77,労務比率,報告書!#REF!+1,FALSE))</f>
        <v/>
      </c>
      <c r="I77" s="14">
        <f>報告書!AH151</f>
        <v>0</v>
      </c>
      <c r="J77" s="14">
        <f>報告書!AH150</f>
        <v>0</v>
      </c>
      <c r="K77" s="14">
        <f>報告書!AN150</f>
        <v>0</v>
      </c>
      <c r="L77" s="116">
        <f t="shared" si="17"/>
        <v>0</v>
      </c>
      <c r="M77" s="87">
        <f t="shared" si="22"/>
        <v>0</v>
      </c>
      <c r="N77" s="120">
        <f t="shared" si="21"/>
        <v>0</v>
      </c>
      <c r="O77" s="119">
        <f t="shared" si="24"/>
        <v>0</v>
      </c>
      <c r="P77" s="119"/>
      <c r="Q77" s="119"/>
      <c r="R77" s="120">
        <f>IF(AND(J77=0,C77&gt;=設定シート!E$85,C77&lt;=設定シート!G$85),1,0)</f>
        <v>0</v>
      </c>
    </row>
    <row r="78" spans="1:18" ht="15" customHeight="1">
      <c r="B78" s="14">
        <v>6</v>
      </c>
      <c r="C78" s="14">
        <f>報告書!AV152</f>
        <v>0</v>
      </c>
      <c r="E78" s="14">
        <f>報告書!$F$160</f>
        <v>0</v>
      </c>
      <c r="F78" s="14" t="e">
        <f>報告書!#REF!</f>
        <v>#REF!</v>
      </c>
      <c r="G78" s="87" t="str">
        <f>IF(ISERROR(VLOOKUP(E78,労務比率,報告書!#REF!,FALSE)),"",VLOOKUP(E78,労務比率,報告書!#REF!,FALSE))</f>
        <v/>
      </c>
      <c r="H78" s="87" t="str">
        <f>IF(ISERROR(VLOOKUP(E78,労務比率,報告書!#REF!+1,FALSE)),"",VLOOKUP(E78,労務比率,報告書!#REF!+1,FALSE))</f>
        <v/>
      </c>
      <c r="I78" s="14">
        <f>報告書!AH153</f>
        <v>0</v>
      </c>
      <c r="J78" s="14">
        <f>報告書!AH152</f>
        <v>0</v>
      </c>
      <c r="K78" s="14">
        <f>報告書!AN152</f>
        <v>0</v>
      </c>
      <c r="L78" s="116">
        <f t="shared" si="17"/>
        <v>0</v>
      </c>
      <c r="M78" s="87">
        <f t="shared" si="22"/>
        <v>0</v>
      </c>
      <c r="N78" s="120">
        <f t="shared" si="21"/>
        <v>0</v>
      </c>
      <c r="O78" s="119">
        <f t="shared" si="24"/>
        <v>0</v>
      </c>
      <c r="P78" s="119"/>
      <c r="Q78" s="119"/>
      <c r="R78" s="120">
        <f>IF(AND(J78=0,C78&gt;=設定シート!E$85,C78&lt;=設定シート!G$85),1,0)</f>
        <v>0</v>
      </c>
    </row>
    <row r="79" spans="1:18" ht="15" customHeight="1">
      <c r="B79" s="14">
        <v>7</v>
      </c>
      <c r="C79" s="14">
        <f>報告書!AV154</f>
        <v>0</v>
      </c>
      <c r="E79" s="14">
        <f>報告書!$F$160</f>
        <v>0</v>
      </c>
      <c r="F79" s="14" t="e">
        <f>報告書!#REF!</f>
        <v>#REF!</v>
      </c>
      <c r="G79" s="87" t="str">
        <f>IF(ISERROR(VLOOKUP(E79,労務比率,報告書!#REF!,FALSE)),"",VLOOKUP(E79,労務比率,報告書!#REF!,FALSE))</f>
        <v/>
      </c>
      <c r="H79" s="87" t="str">
        <f>IF(ISERROR(VLOOKUP(E79,労務比率,報告書!#REF!+1,FALSE)),"",VLOOKUP(E79,労務比率,報告書!#REF!+1,FALSE))</f>
        <v/>
      </c>
      <c r="I79" s="14">
        <f>報告書!AH155</f>
        <v>0</v>
      </c>
      <c r="J79" s="14">
        <f>報告書!AH154</f>
        <v>0</v>
      </c>
      <c r="K79" s="14">
        <f>報告書!AN154</f>
        <v>0</v>
      </c>
      <c r="L79" s="116">
        <f t="shared" si="17"/>
        <v>0</v>
      </c>
      <c r="M79" s="87">
        <f t="shared" si="22"/>
        <v>0</v>
      </c>
      <c r="N79" s="120">
        <f t="shared" si="21"/>
        <v>0</v>
      </c>
      <c r="O79" s="119">
        <f t="shared" si="24"/>
        <v>0</v>
      </c>
      <c r="P79" s="119"/>
      <c r="Q79" s="119"/>
      <c r="R79" s="120">
        <f>IF(AND(J79=0,C79&gt;=設定シート!E$85,C79&lt;=設定シート!G$85),1,0)</f>
        <v>0</v>
      </c>
    </row>
    <row r="80" spans="1:18" ht="15" customHeight="1">
      <c r="B80" s="14">
        <v>8</v>
      </c>
      <c r="C80" s="14">
        <f>報告書!AV156</f>
        <v>0</v>
      </c>
      <c r="E80" s="14">
        <f>報告書!$F$160</f>
        <v>0</v>
      </c>
      <c r="F80" s="14" t="e">
        <f>報告書!#REF!</f>
        <v>#REF!</v>
      </c>
      <c r="G80" s="87" t="str">
        <f>IF(ISERROR(VLOOKUP(E80,労務比率,報告書!#REF!,FALSE)),"",VLOOKUP(E80,労務比率,報告書!#REF!,FALSE))</f>
        <v/>
      </c>
      <c r="H80" s="87" t="str">
        <f>IF(ISERROR(VLOOKUP(E80,労務比率,報告書!#REF!+1,FALSE)),"",VLOOKUP(E80,労務比率,報告書!#REF!+1,FALSE))</f>
        <v/>
      </c>
      <c r="I80" s="14">
        <f>報告書!AH157</f>
        <v>0</v>
      </c>
      <c r="J80" s="14">
        <f>報告書!AH156</f>
        <v>0</v>
      </c>
      <c r="K80" s="14">
        <f>報告書!AN156</f>
        <v>0</v>
      </c>
      <c r="L80" s="116">
        <f t="shared" si="17"/>
        <v>0</v>
      </c>
      <c r="M80" s="87">
        <f t="shared" si="22"/>
        <v>0</v>
      </c>
      <c r="N80" s="120">
        <f t="shared" si="21"/>
        <v>0</v>
      </c>
      <c r="O80" s="119">
        <f t="shared" si="24"/>
        <v>0</v>
      </c>
      <c r="P80" s="119"/>
      <c r="Q80" s="119"/>
      <c r="R80" s="120">
        <f>IF(AND(J80=0,C80&gt;=設定シート!E$85,C80&lt;=設定シート!G$85),1,0)</f>
        <v>0</v>
      </c>
    </row>
    <row r="81" spans="1:18" ht="15" customHeight="1">
      <c r="B81" s="14">
        <v>9</v>
      </c>
      <c r="C81" s="14">
        <f>報告書!AV158</f>
        <v>0</v>
      </c>
      <c r="E81" s="14">
        <f>報告書!$F$160</f>
        <v>0</v>
      </c>
      <c r="F81" s="14" t="e">
        <f>報告書!#REF!</f>
        <v>#REF!</v>
      </c>
      <c r="G81" s="87" t="str">
        <f>IF(ISERROR(VLOOKUP(E81,労務比率,報告書!#REF!,FALSE)),"",VLOOKUP(E81,労務比率,報告書!#REF!,FALSE))</f>
        <v/>
      </c>
      <c r="H81" s="87" t="str">
        <f>IF(ISERROR(VLOOKUP(E81,労務比率,報告書!#REF!+1,FALSE)),"",VLOOKUP(E81,労務比率,報告書!#REF!+1,FALSE))</f>
        <v/>
      </c>
      <c r="I81" s="14">
        <f>報告書!AH159</f>
        <v>0</v>
      </c>
      <c r="J81" s="14">
        <f>報告書!AH158</f>
        <v>0</v>
      </c>
      <c r="K81" s="14">
        <f>報告書!AN158</f>
        <v>0</v>
      </c>
      <c r="L81" s="116">
        <f t="shared" si="17"/>
        <v>0</v>
      </c>
      <c r="M81" s="87">
        <f t="shared" si="22"/>
        <v>0</v>
      </c>
      <c r="N81" s="120">
        <f t="shared" si="21"/>
        <v>0</v>
      </c>
      <c r="O81" s="119">
        <f t="shared" si="24"/>
        <v>0</v>
      </c>
      <c r="P81" s="119"/>
      <c r="Q81" s="119"/>
      <c r="R81" s="120">
        <f>IF(AND(J81=0,C81&gt;=設定シート!E$85,C81&lt;=設定シート!G$85),1,0)</f>
        <v>0</v>
      </c>
    </row>
    <row r="82" spans="1:18" ht="15" customHeight="1">
      <c r="A82" s="14">
        <v>5</v>
      </c>
      <c r="B82" s="14">
        <v>1</v>
      </c>
      <c r="C82" s="14">
        <f>報告書!AV183</f>
        <v>0</v>
      </c>
      <c r="E82" s="14">
        <f>報告書!$F$201</f>
        <v>0</v>
      </c>
      <c r="F82" s="14" t="e">
        <f>報告書!#REF!</f>
        <v>#REF!</v>
      </c>
      <c r="G82" s="87" t="str">
        <f>IF(ISERROR(VLOOKUP(E82,労務比率,報告書!#REF!,FALSE)),"",VLOOKUP(E82,労務比率,報告書!#REF!,FALSE))</f>
        <v/>
      </c>
      <c r="H82" s="87" t="str">
        <f>IF(ISERROR(VLOOKUP(E82,労務比率,報告書!#REF!+1,FALSE)),"",VLOOKUP(E82,労務比率,報告書!#REF!+1,FALSE))</f>
        <v/>
      </c>
      <c r="I82" s="14">
        <f>報告書!AH184</f>
        <v>0</v>
      </c>
      <c r="J82" s="14">
        <f>報告書!AH183</f>
        <v>0</v>
      </c>
      <c r="K82" s="14">
        <f>報告書!AN183</f>
        <v>0</v>
      </c>
      <c r="L82" s="116">
        <f t="shared" si="17"/>
        <v>0</v>
      </c>
      <c r="M82" s="87">
        <f t="shared" si="22"/>
        <v>0</v>
      </c>
      <c r="N82" s="120">
        <f t="shared" si="21"/>
        <v>0</v>
      </c>
      <c r="O82" s="119">
        <f t="shared" si="24"/>
        <v>0</v>
      </c>
      <c r="P82" s="120">
        <f>INT(SUMIF(O82:O90,0,I82:I90)*105/108)</f>
        <v>0</v>
      </c>
      <c r="Q82" s="123">
        <f>INT(P82*IF(COUNTIF(R82:R90,1)=0,0,SUMIF(R82:R90,1,G82:G90)/COUNTIF(R82:R90,1))/100)</f>
        <v>0</v>
      </c>
      <c r="R82" s="120">
        <f>IF(AND(J82=0,C82&gt;=設定シート!E$85,C82&lt;=設定シート!G$85),1,0)</f>
        <v>0</v>
      </c>
    </row>
    <row r="83" spans="1:18" ht="15" customHeight="1">
      <c r="B83" s="14">
        <v>2</v>
      </c>
      <c r="C83" s="14">
        <f>報告書!AV185</f>
        <v>0</v>
      </c>
      <c r="E83" s="14">
        <f>報告書!$F$201</f>
        <v>0</v>
      </c>
      <c r="F83" s="14" t="e">
        <f>報告書!#REF!</f>
        <v>#REF!</v>
      </c>
      <c r="G83" s="87" t="str">
        <f>IF(ISERROR(VLOOKUP(E83,労務比率,報告書!#REF!,FALSE)),"",VLOOKUP(E83,労務比率,報告書!#REF!,FALSE))</f>
        <v/>
      </c>
      <c r="H83" s="87" t="str">
        <f>IF(ISERROR(VLOOKUP(E83,労務比率,報告書!#REF!+1,FALSE)),"",VLOOKUP(E83,労務比率,報告書!#REF!+1,FALSE))</f>
        <v/>
      </c>
      <c r="I83" s="14">
        <f>報告書!AH186</f>
        <v>0</v>
      </c>
      <c r="J83" s="14">
        <f>報告書!AH185</f>
        <v>0</v>
      </c>
      <c r="K83" s="14">
        <f>報告書!AN185</f>
        <v>0</v>
      </c>
      <c r="L83" s="116">
        <f t="shared" si="17"/>
        <v>0</v>
      </c>
      <c r="M83" s="87">
        <f t="shared" si="22"/>
        <v>0</v>
      </c>
      <c r="N83" s="120">
        <f t="shared" si="21"/>
        <v>0</v>
      </c>
      <c r="O83" s="119">
        <f t="shared" si="24"/>
        <v>0</v>
      </c>
      <c r="P83" s="119"/>
      <c r="Q83" s="119"/>
      <c r="R83" s="120">
        <f>IF(AND(J83=0,C83&gt;=設定シート!E$85,C83&lt;=設定シート!G$85),1,0)</f>
        <v>0</v>
      </c>
    </row>
    <row r="84" spans="1:18" ht="15" customHeight="1">
      <c r="B84" s="14">
        <v>3</v>
      </c>
      <c r="C84" s="14">
        <f>報告書!AV187</f>
        <v>0</v>
      </c>
      <c r="E84" s="14">
        <f>報告書!$F$201</f>
        <v>0</v>
      </c>
      <c r="F84" s="14" t="e">
        <f>報告書!#REF!</f>
        <v>#REF!</v>
      </c>
      <c r="G84" s="87" t="str">
        <f>IF(ISERROR(VLOOKUP(E84,労務比率,報告書!#REF!,FALSE)),"",VLOOKUP(E84,労務比率,報告書!#REF!,FALSE))</f>
        <v/>
      </c>
      <c r="H84" s="87" t="str">
        <f>IF(ISERROR(VLOOKUP(E84,労務比率,報告書!#REF!+1,FALSE)),"",VLOOKUP(E84,労務比率,報告書!#REF!+1,FALSE))</f>
        <v/>
      </c>
      <c r="I84" s="14">
        <f>報告書!AH188</f>
        <v>0</v>
      </c>
      <c r="J84" s="14">
        <f>報告書!AH187</f>
        <v>0</v>
      </c>
      <c r="K84" s="14">
        <f>報告書!AN187</f>
        <v>0</v>
      </c>
      <c r="L84" s="116">
        <f t="shared" si="17"/>
        <v>0</v>
      </c>
      <c r="M84" s="87">
        <f t="shared" si="22"/>
        <v>0</v>
      </c>
      <c r="N84" s="120">
        <f t="shared" si="21"/>
        <v>0</v>
      </c>
      <c r="O84" s="119">
        <f t="shared" si="24"/>
        <v>0</v>
      </c>
      <c r="P84" s="119"/>
      <c r="Q84" s="119"/>
      <c r="R84" s="120">
        <f>IF(AND(J84=0,C84&gt;=設定シート!E$85,C84&lt;=設定シート!G$85),1,0)</f>
        <v>0</v>
      </c>
    </row>
    <row r="85" spans="1:18" ht="15" customHeight="1">
      <c r="B85" s="14">
        <v>4</v>
      </c>
      <c r="C85" s="14">
        <f>報告書!AV189</f>
        <v>0</v>
      </c>
      <c r="E85" s="14">
        <f>報告書!$F$201</f>
        <v>0</v>
      </c>
      <c r="F85" s="14" t="e">
        <f>報告書!#REF!</f>
        <v>#REF!</v>
      </c>
      <c r="G85" s="87" t="str">
        <f>IF(ISERROR(VLOOKUP(E85,労務比率,報告書!#REF!,FALSE)),"",VLOOKUP(E85,労務比率,報告書!#REF!,FALSE))</f>
        <v/>
      </c>
      <c r="H85" s="87" t="str">
        <f>IF(ISERROR(VLOOKUP(E85,労務比率,報告書!#REF!+1,FALSE)),"",VLOOKUP(E85,労務比率,報告書!#REF!+1,FALSE))</f>
        <v/>
      </c>
      <c r="I85" s="14">
        <f>報告書!AH190</f>
        <v>0</v>
      </c>
      <c r="J85" s="14">
        <f>報告書!AH189</f>
        <v>0</v>
      </c>
      <c r="K85" s="14">
        <f>報告書!AN189</f>
        <v>0</v>
      </c>
      <c r="L85" s="116">
        <f t="shared" si="17"/>
        <v>0</v>
      </c>
      <c r="M85" s="87">
        <f t="shared" si="22"/>
        <v>0</v>
      </c>
      <c r="N85" s="120">
        <f t="shared" si="21"/>
        <v>0</v>
      </c>
      <c r="O85" s="119">
        <f t="shared" ref="O85:O148" si="25">IF(I85=N85,IF(ISERROR(ROUNDDOWN(I85*G85/100,0)+K85),0,ROUNDDOWN(I85*G85/100,0)+K85),0)</f>
        <v>0</v>
      </c>
      <c r="P85" s="119"/>
      <c r="Q85" s="119"/>
      <c r="R85" s="120">
        <f>IF(AND(J85=0,C85&gt;=設定シート!E$85,C85&lt;=設定シート!G$85),1,0)</f>
        <v>0</v>
      </c>
    </row>
    <row r="86" spans="1:18" ht="15" customHeight="1">
      <c r="B86" s="14">
        <v>5</v>
      </c>
      <c r="C86" s="14">
        <f>報告書!AV191</f>
        <v>0</v>
      </c>
      <c r="E86" s="14">
        <f>報告書!$F$201</f>
        <v>0</v>
      </c>
      <c r="F86" s="14" t="e">
        <f>報告書!#REF!</f>
        <v>#REF!</v>
      </c>
      <c r="G86" s="87" t="str">
        <f>IF(ISERROR(VLOOKUP(E86,労務比率,報告書!#REF!,FALSE)),"",VLOOKUP(E86,労務比率,報告書!#REF!,FALSE))</f>
        <v/>
      </c>
      <c r="H86" s="87" t="str">
        <f>IF(ISERROR(VLOOKUP(E86,労務比率,報告書!#REF!+1,FALSE)),"",VLOOKUP(E86,労務比率,報告書!#REF!+1,FALSE))</f>
        <v/>
      </c>
      <c r="I86" s="14">
        <f>報告書!AH192</f>
        <v>0</v>
      </c>
      <c r="J86" s="14">
        <f>報告書!AH191</f>
        <v>0</v>
      </c>
      <c r="K86" s="14">
        <f>報告書!AN191</f>
        <v>0</v>
      </c>
      <c r="L86" s="116">
        <f t="shared" si="17"/>
        <v>0</v>
      </c>
      <c r="M86" s="87">
        <f t="shared" si="22"/>
        <v>0</v>
      </c>
      <c r="N86" s="120">
        <f t="shared" si="21"/>
        <v>0</v>
      </c>
      <c r="O86" s="119">
        <f t="shared" si="25"/>
        <v>0</v>
      </c>
      <c r="P86" s="119"/>
      <c r="Q86" s="119"/>
      <c r="R86" s="120">
        <f>IF(AND(J86=0,C86&gt;=設定シート!E$85,C86&lt;=設定シート!G$85),1,0)</f>
        <v>0</v>
      </c>
    </row>
    <row r="87" spans="1:18" ht="15" customHeight="1">
      <c r="B87" s="14">
        <v>6</v>
      </c>
      <c r="C87" s="14">
        <f>報告書!AV193</f>
        <v>0</v>
      </c>
      <c r="E87" s="14">
        <f>報告書!$F$201</f>
        <v>0</v>
      </c>
      <c r="F87" s="14" t="e">
        <f>報告書!#REF!</f>
        <v>#REF!</v>
      </c>
      <c r="G87" s="87" t="str">
        <f>IF(ISERROR(VLOOKUP(E87,労務比率,報告書!#REF!,FALSE)),"",VLOOKUP(E87,労務比率,報告書!#REF!,FALSE))</f>
        <v/>
      </c>
      <c r="H87" s="87" t="str">
        <f>IF(ISERROR(VLOOKUP(E87,労務比率,報告書!#REF!+1,FALSE)),"",VLOOKUP(E87,労務比率,報告書!#REF!+1,FALSE))</f>
        <v/>
      </c>
      <c r="I87" s="14">
        <f>報告書!AH194</f>
        <v>0</v>
      </c>
      <c r="J87" s="14">
        <f>報告書!AH193</f>
        <v>0</v>
      </c>
      <c r="K87" s="14">
        <f>報告書!AN193</f>
        <v>0</v>
      </c>
      <c r="L87" s="116">
        <f t="shared" si="17"/>
        <v>0</v>
      </c>
      <c r="M87" s="87">
        <f t="shared" si="22"/>
        <v>0</v>
      </c>
      <c r="N87" s="120">
        <f t="shared" si="21"/>
        <v>0</v>
      </c>
      <c r="O87" s="119">
        <f t="shared" si="25"/>
        <v>0</v>
      </c>
      <c r="P87" s="119"/>
      <c r="Q87" s="119"/>
      <c r="R87" s="120">
        <f>IF(AND(J87=0,C87&gt;=設定シート!E$85,C87&lt;=設定シート!G$85),1,0)</f>
        <v>0</v>
      </c>
    </row>
    <row r="88" spans="1:18" ht="15" customHeight="1">
      <c r="B88" s="14">
        <v>7</v>
      </c>
      <c r="C88" s="14">
        <f>報告書!AV195</f>
        <v>0</v>
      </c>
      <c r="E88" s="14">
        <f>報告書!$F$201</f>
        <v>0</v>
      </c>
      <c r="F88" s="14" t="e">
        <f>報告書!#REF!</f>
        <v>#REF!</v>
      </c>
      <c r="G88" s="87" t="str">
        <f>IF(ISERROR(VLOOKUP(E88,労務比率,報告書!#REF!,FALSE)),"",VLOOKUP(E88,労務比率,報告書!#REF!,FALSE))</f>
        <v/>
      </c>
      <c r="H88" s="87" t="str">
        <f>IF(ISERROR(VLOOKUP(E88,労務比率,報告書!#REF!+1,FALSE)),"",VLOOKUP(E88,労務比率,報告書!#REF!+1,FALSE))</f>
        <v/>
      </c>
      <c r="I88" s="14">
        <f>報告書!AH196</f>
        <v>0</v>
      </c>
      <c r="J88" s="14">
        <f>報告書!AH195</f>
        <v>0</v>
      </c>
      <c r="K88" s="14">
        <f>報告書!AN195</f>
        <v>0</v>
      </c>
      <c r="L88" s="116">
        <f t="shared" si="17"/>
        <v>0</v>
      </c>
      <c r="M88" s="87">
        <f t="shared" si="22"/>
        <v>0</v>
      </c>
      <c r="N88" s="120">
        <f t="shared" si="21"/>
        <v>0</v>
      </c>
      <c r="O88" s="119">
        <f t="shared" si="25"/>
        <v>0</v>
      </c>
      <c r="P88" s="119"/>
      <c r="Q88" s="119"/>
      <c r="R88" s="120">
        <f>IF(AND(J88=0,C88&gt;=設定シート!E$85,C88&lt;=設定シート!G$85),1,0)</f>
        <v>0</v>
      </c>
    </row>
    <row r="89" spans="1:18" ht="15" customHeight="1">
      <c r="B89" s="14">
        <v>8</v>
      </c>
      <c r="C89" s="14">
        <f>報告書!AV197</f>
        <v>0</v>
      </c>
      <c r="E89" s="14">
        <f>報告書!$F$201</f>
        <v>0</v>
      </c>
      <c r="F89" s="14" t="e">
        <f>報告書!#REF!</f>
        <v>#REF!</v>
      </c>
      <c r="G89" s="87" t="str">
        <f>IF(ISERROR(VLOOKUP(E89,労務比率,報告書!#REF!,FALSE)),"",VLOOKUP(E89,労務比率,報告書!#REF!,FALSE))</f>
        <v/>
      </c>
      <c r="H89" s="87" t="str">
        <f>IF(ISERROR(VLOOKUP(E89,労務比率,報告書!#REF!+1,FALSE)),"",VLOOKUP(E89,労務比率,報告書!#REF!+1,FALSE))</f>
        <v/>
      </c>
      <c r="I89" s="14">
        <f>報告書!AH198</f>
        <v>0</v>
      </c>
      <c r="J89" s="14">
        <f>報告書!AH197</f>
        <v>0</v>
      </c>
      <c r="K89" s="14">
        <f>報告書!AN197</f>
        <v>0</v>
      </c>
      <c r="L89" s="116">
        <f t="shared" si="17"/>
        <v>0</v>
      </c>
      <c r="M89" s="87">
        <f t="shared" si="22"/>
        <v>0</v>
      </c>
      <c r="N89" s="120">
        <f t="shared" si="21"/>
        <v>0</v>
      </c>
      <c r="O89" s="119">
        <f t="shared" si="25"/>
        <v>0</v>
      </c>
      <c r="P89" s="119"/>
      <c r="Q89" s="119"/>
      <c r="R89" s="120">
        <f>IF(AND(J89=0,C89&gt;=設定シート!E$85,C89&lt;=設定シート!G$85),1,0)</f>
        <v>0</v>
      </c>
    </row>
    <row r="90" spans="1:18" ht="15" customHeight="1">
      <c r="B90" s="14">
        <v>9</v>
      </c>
      <c r="C90" s="14">
        <f>報告書!AV199</f>
        <v>0</v>
      </c>
      <c r="E90" s="14">
        <f>報告書!$F$201</f>
        <v>0</v>
      </c>
      <c r="F90" s="14" t="e">
        <f>報告書!#REF!</f>
        <v>#REF!</v>
      </c>
      <c r="G90" s="87" t="str">
        <f>IF(ISERROR(VLOOKUP(E90,労務比率,報告書!#REF!,FALSE)),"",VLOOKUP(E90,労務比率,報告書!#REF!,FALSE))</f>
        <v/>
      </c>
      <c r="H90" s="87" t="str">
        <f>IF(ISERROR(VLOOKUP(E90,労務比率,報告書!#REF!+1,FALSE)),"",VLOOKUP(E90,労務比率,報告書!#REF!+1,FALSE))</f>
        <v/>
      </c>
      <c r="I90" s="14">
        <f>報告書!AH200</f>
        <v>0</v>
      </c>
      <c r="J90" s="14">
        <f>報告書!AH199</f>
        <v>0</v>
      </c>
      <c r="K90" s="14">
        <f>報告書!AN199</f>
        <v>0</v>
      </c>
      <c r="L90" s="116">
        <f t="shared" si="17"/>
        <v>0</v>
      </c>
      <c r="M90" s="87">
        <f t="shared" si="22"/>
        <v>0</v>
      </c>
      <c r="N90" s="120">
        <f t="shared" si="21"/>
        <v>0</v>
      </c>
      <c r="O90" s="119">
        <f t="shared" si="25"/>
        <v>0</v>
      </c>
      <c r="P90" s="119"/>
      <c r="Q90" s="119"/>
      <c r="R90" s="120">
        <f>IF(AND(J90=0,C90&gt;=設定シート!E$85,C90&lt;=設定シート!G$85),1,0)</f>
        <v>0</v>
      </c>
    </row>
    <row r="91" spans="1:18" ht="15" customHeight="1">
      <c r="A91" s="14">
        <v>6</v>
      </c>
      <c r="B91" s="14">
        <v>1</v>
      </c>
      <c r="C91" s="14" t="e">
        <f>報告書!#REF!</f>
        <v>#REF!</v>
      </c>
      <c r="E91" s="14" t="e">
        <f>報告書!#REF!</f>
        <v>#REF!</v>
      </c>
      <c r="F91" s="14" t="e">
        <f>報告書!#REF!</f>
        <v>#REF!</v>
      </c>
      <c r="G91" s="87" t="str">
        <f>IF(ISERROR(VLOOKUP(E91,労務比率,報告書!#REF!,FALSE)),"",VLOOKUP(E91,労務比率,報告書!#REF!,FALSE))</f>
        <v/>
      </c>
      <c r="H91" s="87" t="str">
        <f>IF(ISERROR(VLOOKUP(E91,労務比率,報告書!#REF!+1,FALSE)),"",VLOOKUP(E91,労務比率,報告書!#REF!+1,FALSE))</f>
        <v/>
      </c>
      <c r="I91" s="14" t="e">
        <f>報告書!#REF!</f>
        <v>#REF!</v>
      </c>
      <c r="J91" s="14" t="e">
        <f>報告書!#REF!</f>
        <v>#REF!</v>
      </c>
      <c r="K91" s="14" t="e">
        <f>報告書!#REF!</f>
        <v>#REF!</v>
      </c>
      <c r="L91" s="116">
        <f t="shared" si="17"/>
        <v>0</v>
      </c>
      <c r="M91" s="87">
        <f t="shared" si="22"/>
        <v>0</v>
      </c>
      <c r="N91" s="120" t="e">
        <f t="shared" si="21"/>
        <v>#REF!</v>
      </c>
      <c r="O91" s="119" t="e">
        <f t="shared" si="25"/>
        <v>#REF!</v>
      </c>
      <c r="P91" s="120">
        <f>INT(SUMIF(O91:O99,0,I91:I99)*105/108)</f>
        <v>0</v>
      </c>
      <c r="Q91" s="123">
        <f>INT(P91*IF(COUNTIF(R91:R99,1)=0,0,SUMIF(R91:R99,1,G91:G99)/COUNTIF(R91:R99,1))/100)</f>
        <v>0</v>
      </c>
      <c r="R91" s="120" t="e">
        <f>IF(AND(J91=0,C91&gt;=設定シート!E$85,C91&lt;=設定シート!G$85),1,0)</f>
        <v>#REF!</v>
      </c>
    </row>
    <row r="92" spans="1:18" ht="15" customHeight="1">
      <c r="B92" s="14">
        <v>2</v>
      </c>
      <c r="C92" s="14" t="e">
        <f>報告書!#REF!</f>
        <v>#REF!</v>
      </c>
      <c r="E92" s="14" t="e">
        <f>報告書!#REF!</f>
        <v>#REF!</v>
      </c>
      <c r="F92" s="14" t="e">
        <f>報告書!#REF!</f>
        <v>#REF!</v>
      </c>
      <c r="G92" s="87" t="str">
        <f>IF(ISERROR(VLOOKUP(E92,労務比率,報告書!#REF!,FALSE)),"",VLOOKUP(E92,労務比率,報告書!#REF!,FALSE))</f>
        <v/>
      </c>
      <c r="H92" s="87" t="str">
        <f>IF(ISERROR(VLOOKUP(E92,労務比率,報告書!#REF!+1,FALSE)),"",VLOOKUP(E92,労務比率,報告書!#REF!+1,FALSE))</f>
        <v/>
      </c>
      <c r="I92" s="14" t="e">
        <f>報告書!#REF!</f>
        <v>#REF!</v>
      </c>
      <c r="J92" s="14" t="e">
        <f>報告書!#REF!</f>
        <v>#REF!</v>
      </c>
      <c r="K92" s="14" t="e">
        <f>報告書!#REF!</f>
        <v>#REF!</v>
      </c>
      <c r="L92" s="116">
        <f t="shared" si="17"/>
        <v>0</v>
      </c>
      <c r="M92" s="87">
        <f t="shared" si="22"/>
        <v>0</v>
      </c>
      <c r="N92" s="120" t="e">
        <f t="shared" si="21"/>
        <v>#REF!</v>
      </c>
      <c r="O92" s="119" t="e">
        <f t="shared" si="25"/>
        <v>#REF!</v>
      </c>
      <c r="P92" s="120"/>
      <c r="Q92" s="120"/>
      <c r="R92" s="120" t="e">
        <f>IF(AND(J92=0,C92&gt;=設定シート!E$85,C92&lt;=設定シート!G$85),1,0)</f>
        <v>#REF!</v>
      </c>
    </row>
    <row r="93" spans="1:18" ht="15" customHeight="1">
      <c r="B93" s="14">
        <v>3</v>
      </c>
      <c r="C93" s="14" t="e">
        <f>報告書!#REF!</f>
        <v>#REF!</v>
      </c>
      <c r="E93" s="14" t="e">
        <f>報告書!#REF!</f>
        <v>#REF!</v>
      </c>
      <c r="F93" s="14" t="e">
        <f>報告書!#REF!</f>
        <v>#REF!</v>
      </c>
      <c r="G93" s="87" t="str">
        <f>IF(ISERROR(VLOOKUP(E93,労務比率,報告書!#REF!,FALSE)),"",VLOOKUP(E93,労務比率,報告書!#REF!,FALSE))</f>
        <v/>
      </c>
      <c r="H93" s="87" t="str">
        <f>IF(ISERROR(VLOOKUP(E93,労務比率,報告書!#REF!+1,FALSE)),"",VLOOKUP(E93,労務比率,報告書!#REF!+1,FALSE))</f>
        <v/>
      </c>
      <c r="I93" s="14" t="e">
        <f>報告書!#REF!</f>
        <v>#REF!</v>
      </c>
      <c r="J93" s="14" t="e">
        <f>報告書!#REF!</f>
        <v>#REF!</v>
      </c>
      <c r="K93" s="14" t="e">
        <f>報告書!#REF!</f>
        <v>#REF!</v>
      </c>
      <c r="L93" s="116">
        <f t="shared" si="17"/>
        <v>0</v>
      </c>
      <c r="M93" s="87">
        <f t="shared" si="22"/>
        <v>0</v>
      </c>
      <c r="N93" s="120" t="e">
        <f t="shared" si="21"/>
        <v>#REF!</v>
      </c>
      <c r="O93" s="119" t="e">
        <f t="shared" si="25"/>
        <v>#REF!</v>
      </c>
      <c r="P93" s="120"/>
      <c r="Q93" s="120"/>
      <c r="R93" s="120" t="e">
        <f>IF(AND(J93=0,C93&gt;=設定シート!E$85,C93&lt;=設定シート!G$85),1,0)</f>
        <v>#REF!</v>
      </c>
    </row>
    <row r="94" spans="1:18" ht="15" customHeight="1">
      <c r="B94" s="14">
        <v>4</v>
      </c>
      <c r="C94" s="14" t="e">
        <f>報告書!#REF!</f>
        <v>#REF!</v>
      </c>
      <c r="E94" s="14" t="e">
        <f>報告書!#REF!</f>
        <v>#REF!</v>
      </c>
      <c r="F94" s="14" t="e">
        <f>報告書!#REF!</f>
        <v>#REF!</v>
      </c>
      <c r="G94" s="87" t="str">
        <f>IF(ISERROR(VLOOKUP(E94,労務比率,報告書!#REF!,FALSE)),"",VLOOKUP(E94,労務比率,報告書!#REF!,FALSE))</f>
        <v/>
      </c>
      <c r="H94" s="87" t="str">
        <f>IF(ISERROR(VLOOKUP(E94,労務比率,報告書!#REF!+1,FALSE)),"",VLOOKUP(E94,労務比率,報告書!#REF!+1,FALSE))</f>
        <v/>
      </c>
      <c r="I94" s="14" t="e">
        <f>報告書!#REF!</f>
        <v>#REF!</v>
      </c>
      <c r="J94" s="14" t="e">
        <f>報告書!#REF!</f>
        <v>#REF!</v>
      </c>
      <c r="K94" s="14" t="e">
        <f>報告書!#REF!</f>
        <v>#REF!</v>
      </c>
      <c r="L94" s="116">
        <f t="shared" si="17"/>
        <v>0</v>
      </c>
      <c r="M94" s="87">
        <f t="shared" si="22"/>
        <v>0</v>
      </c>
      <c r="N94" s="120" t="e">
        <f t="shared" si="21"/>
        <v>#REF!</v>
      </c>
      <c r="O94" s="119" t="e">
        <f t="shared" si="25"/>
        <v>#REF!</v>
      </c>
      <c r="P94" s="120"/>
      <c r="Q94" s="120"/>
      <c r="R94" s="120" t="e">
        <f>IF(AND(J94=0,C94&gt;=設定シート!E$85,C94&lt;=設定シート!G$85),1,0)</f>
        <v>#REF!</v>
      </c>
    </row>
    <row r="95" spans="1:18" ht="15" customHeight="1">
      <c r="B95" s="14">
        <v>5</v>
      </c>
      <c r="C95" s="14" t="e">
        <f>報告書!#REF!</f>
        <v>#REF!</v>
      </c>
      <c r="E95" s="14" t="e">
        <f>報告書!#REF!</f>
        <v>#REF!</v>
      </c>
      <c r="F95" s="14" t="e">
        <f>報告書!#REF!</f>
        <v>#REF!</v>
      </c>
      <c r="G95" s="87" t="str">
        <f>IF(ISERROR(VLOOKUP(E95,労務比率,報告書!#REF!,FALSE)),"",VLOOKUP(E95,労務比率,報告書!#REF!,FALSE))</f>
        <v/>
      </c>
      <c r="H95" s="87" t="str">
        <f>IF(ISERROR(VLOOKUP(E95,労務比率,報告書!#REF!+1,FALSE)),"",VLOOKUP(E95,労務比率,報告書!#REF!+1,FALSE))</f>
        <v/>
      </c>
      <c r="I95" s="14" t="e">
        <f>報告書!#REF!</f>
        <v>#REF!</v>
      </c>
      <c r="J95" s="14" t="e">
        <f>報告書!#REF!</f>
        <v>#REF!</v>
      </c>
      <c r="K95" s="14" t="e">
        <f>報告書!#REF!</f>
        <v>#REF!</v>
      </c>
      <c r="L95" s="116">
        <f t="shared" si="17"/>
        <v>0</v>
      </c>
      <c r="M95" s="87">
        <f t="shared" si="22"/>
        <v>0</v>
      </c>
      <c r="N95" s="120" t="e">
        <f t="shared" si="21"/>
        <v>#REF!</v>
      </c>
      <c r="O95" s="119" t="e">
        <f t="shared" si="25"/>
        <v>#REF!</v>
      </c>
      <c r="P95" s="120"/>
      <c r="Q95" s="120"/>
      <c r="R95" s="120" t="e">
        <f>IF(AND(J95=0,C95&gt;=設定シート!E$85,C95&lt;=設定シート!G$85),1,0)</f>
        <v>#REF!</v>
      </c>
    </row>
    <row r="96" spans="1:18" ht="15" customHeight="1">
      <c r="B96" s="14">
        <v>6</v>
      </c>
      <c r="C96" s="14" t="e">
        <f>報告書!#REF!</f>
        <v>#REF!</v>
      </c>
      <c r="E96" s="14" t="e">
        <f>報告書!#REF!</f>
        <v>#REF!</v>
      </c>
      <c r="F96" s="14" t="e">
        <f>報告書!#REF!</f>
        <v>#REF!</v>
      </c>
      <c r="G96" s="87" t="str">
        <f>IF(ISERROR(VLOOKUP(E96,労務比率,報告書!#REF!,FALSE)),"",VLOOKUP(E96,労務比率,報告書!#REF!,FALSE))</f>
        <v/>
      </c>
      <c r="H96" s="87" t="str">
        <f>IF(ISERROR(VLOOKUP(E96,労務比率,報告書!#REF!+1,FALSE)),"",VLOOKUP(E96,労務比率,報告書!#REF!+1,FALSE))</f>
        <v/>
      </c>
      <c r="I96" s="14" t="e">
        <f>報告書!#REF!</f>
        <v>#REF!</v>
      </c>
      <c r="J96" s="14" t="e">
        <f>報告書!#REF!</f>
        <v>#REF!</v>
      </c>
      <c r="K96" s="14" t="e">
        <f>報告書!#REF!</f>
        <v>#REF!</v>
      </c>
      <c r="L96" s="116">
        <f t="shared" si="17"/>
        <v>0</v>
      </c>
      <c r="M96" s="87">
        <f t="shared" si="22"/>
        <v>0</v>
      </c>
      <c r="N96" s="120" t="e">
        <f t="shared" si="21"/>
        <v>#REF!</v>
      </c>
      <c r="O96" s="119" t="e">
        <f t="shared" si="25"/>
        <v>#REF!</v>
      </c>
      <c r="P96" s="120"/>
      <c r="Q96" s="120"/>
      <c r="R96" s="120" t="e">
        <f>IF(AND(J96=0,C96&gt;=設定シート!E$85,C96&lt;=設定シート!G$85),1,0)</f>
        <v>#REF!</v>
      </c>
    </row>
    <row r="97" spans="1:18" ht="15" customHeight="1">
      <c r="B97" s="14">
        <v>7</v>
      </c>
      <c r="C97" s="14" t="e">
        <f>報告書!#REF!</f>
        <v>#REF!</v>
      </c>
      <c r="E97" s="14" t="e">
        <f>報告書!#REF!</f>
        <v>#REF!</v>
      </c>
      <c r="F97" s="14" t="e">
        <f>報告書!#REF!</f>
        <v>#REF!</v>
      </c>
      <c r="G97" s="87" t="str">
        <f>IF(ISERROR(VLOOKUP(E97,労務比率,報告書!#REF!,FALSE)),"",VLOOKUP(E97,労務比率,報告書!#REF!,FALSE))</f>
        <v/>
      </c>
      <c r="H97" s="87" t="str">
        <f>IF(ISERROR(VLOOKUP(E97,労務比率,報告書!#REF!+1,FALSE)),"",VLOOKUP(E97,労務比率,報告書!#REF!+1,FALSE))</f>
        <v/>
      </c>
      <c r="I97" s="14" t="e">
        <f>報告書!#REF!</f>
        <v>#REF!</v>
      </c>
      <c r="J97" s="14" t="e">
        <f>報告書!#REF!</f>
        <v>#REF!</v>
      </c>
      <c r="K97" s="14" t="e">
        <f>報告書!#REF!</f>
        <v>#REF!</v>
      </c>
      <c r="L97" s="116">
        <f t="shared" si="17"/>
        <v>0</v>
      </c>
      <c r="M97" s="87">
        <f t="shared" si="22"/>
        <v>0</v>
      </c>
      <c r="N97" s="120" t="e">
        <f t="shared" si="21"/>
        <v>#REF!</v>
      </c>
      <c r="O97" s="119" t="e">
        <f t="shared" si="25"/>
        <v>#REF!</v>
      </c>
      <c r="P97" s="120"/>
      <c r="Q97" s="120"/>
      <c r="R97" s="120" t="e">
        <f>IF(AND(J97=0,C97&gt;=設定シート!E$85,C97&lt;=設定シート!G$85),1,0)</f>
        <v>#REF!</v>
      </c>
    </row>
    <row r="98" spans="1:18" ht="15" customHeight="1">
      <c r="B98" s="14">
        <v>8</v>
      </c>
      <c r="C98" s="14" t="e">
        <f>報告書!#REF!</f>
        <v>#REF!</v>
      </c>
      <c r="E98" s="14" t="e">
        <f>報告書!#REF!</f>
        <v>#REF!</v>
      </c>
      <c r="F98" s="14" t="e">
        <f>報告書!#REF!</f>
        <v>#REF!</v>
      </c>
      <c r="G98" s="87" t="str">
        <f>IF(ISERROR(VLOOKUP(E98,労務比率,報告書!#REF!,FALSE)),"",VLOOKUP(E98,労務比率,報告書!#REF!,FALSE))</f>
        <v/>
      </c>
      <c r="H98" s="87" t="str">
        <f>IF(ISERROR(VLOOKUP(E98,労務比率,報告書!#REF!+1,FALSE)),"",VLOOKUP(E98,労務比率,報告書!#REF!+1,FALSE))</f>
        <v/>
      </c>
      <c r="I98" s="14" t="e">
        <f>報告書!#REF!</f>
        <v>#REF!</v>
      </c>
      <c r="J98" s="14" t="e">
        <f>報告書!#REF!</f>
        <v>#REF!</v>
      </c>
      <c r="K98" s="14" t="e">
        <f>報告書!#REF!</f>
        <v>#REF!</v>
      </c>
      <c r="L98" s="116">
        <f t="shared" si="17"/>
        <v>0</v>
      </c>
      <c r="M98" s="87">
        <f t="shared" si="22"/>
        <v>0</v>
      </c>
      <c r="N98" s="120" t="e">
        <f t="shared" si="21"/>
        <v>#REF!</v>
      </c>
      <c r="O98" s="119" t="e">
        <f t="shared" si="25"/>
        <v>#REF!</v>
      </c>
      <c r="P98" s="120"/>
      <c r="Q98" s="120"/>
      <c r="R98" s="120" t="e">
        <f>IF(AND(J98=0,C98&gt;=設定シート!E$85,C98&lt;=設定シート!G$85),1,0)</f>
        <v>#REF!</v>
      </c>
    </row>
    <row r="99" spans="1:18" ht="15" customHeight="1">
      <c r="B99" s="14">
        <v>9</v>
      </c>
      <c r="C99" s="14" t="e">
        <f>報告書!#REF!</f>
        <v>#REF!</v>
      </c>
      <c r="E99" s="14" t="e">
        <f>報告書!#REF!</f>
        <v>#REF!</v>
      </c>
      <c r="F99" s="14" t="e">
        <f>報告書!#REF!</f>
        <v>#REF!</v>
      </c>
      <c r="G99" s="87" t="str">
        <f>IF(ISERROR(VLOOKUP(E99,労務比率,報告書!#REF!,FALSE)),"",VLOOKUP(E99,労務比率,報告書!#REF!,FALSE))</f>
        <v/>
      </c>
      <c r="H99" s="87" t="str">
        <f>IF(ISERROR(VLOOKUP(E99,労務比率,報告書!#REF!+1,FALSE)),"",VLOOKUP(E99,労務比率,報告書!#REF!+1,FALSE))</f>
        <v/>
      </c>
      <c r="I99" s="14" t="e">
        <f>報告書!#REF!</f>
        <v>#REF!</v>
      </c>
      <c r="J99" s="14" t="e">
        <f>報告書!#REF!</f>
        <v>#REF!</v>
      </c>
      <c r="K99" s="14" t="e">
        <f>報告書!#REF!</f>
        <v>#REF!</v>
      </c>
      <c r="L99" s="116">
        <f t="shared" si="17"/>
        <v>0</v>
      </c>
      <c r="M99" s="87">
        <f t="shared" si="22"/>
        <v>0</v>
      </c>
      <c r="N99" s="120" t="e">
        <f t="shared" si="21"/>
        <v>#REF!</v>
      </c>
      <c r="O99" s="119" t="e">
        <f t="shared" si="25"/>
        <v>#REF!</v>
      </c>
      <c r="P99" s="120"/>
      <c r="Q99" s="120"/>
      <c r="R99" s="120" t="e">
        <f>IF(AND(J99=0,C99&gt;=設定シート!E$85,C99&lt;=設定シート!G$85),1,0)</f>
        <v>#REF!</v>
      </c>
    </row>
    <row r="100" spans="1:18" ht="15" customHeight="1">
      <c r="A100" s="14">
        <v>7</v>
      </c>
      <c r="B100" s="14">
        <v>1</v>
      </c>
      <c r="C100" s="14" t="e">
        <f>報告書!#REF!</f>
        <v>#REF!</v>
      </c>
      <c r="E100" s="14" t="e">
        <f>報告書!#REF!</f>
        <v>#REF!</v>
      </c>
      <c r="F100" s="14" t="e">
        <f>報告書!#REF!</f>
        <v>#REF!</v>
      </c>
      <c r="G100" s="87" t="str">
        <f>IF(ISERROR(VLOOKUP(E100,労務比率,報告書!#REF!,FALSE)),"",VLOOKUP(E100,労務比率,報告書!#REF!,FALSE))</f>
        <v/>
      </c>
      <c r="H100" s="87" t="str">
        <f>IF(ISERROR(VLOOKUP(E100,労務比率,報告書!#REF!+1,FALSE)),"",VLOOKUP(E100,労務比率,報告書!#REF!+1,FALSE))</f>
        <v/>
      </c>
      <c r="I100" s="14" t="e">
        <f>報告書!#REF!</f>
        <v>#REF!</v>
      </c>
      <c r="J100" s="14" t="e">
        <f>報告書!#REF!</f>
        <v>#REF!</v>
      </c>
      <c r="K100" s="14" t="e">
        <f>報告書!#REF!</f>
        <v>#REF!</v>
      </c>
      <c r="L100" s="116">
        <f t="shared" si="17"/>
        <v>0</v>
      </c>
      <c r="M100" s="87">
        <f t="shared" si="22"/>
        <v>0</v>
      </c>
      <c r="N100" s="120" t="e">
        <f t="shared" si="21"/>
        <v>#REF!</v>
      </c>
      <c r="O100" s="119" t="e">
        <f t="shared" si="25"/>
        <v>#REF!</v>
      </c>
      <c r="P100" s="120">
        <f>INT(SUMIF(O100:O108,0,I100:I108)*105/108)</f>
        <v>0</v>
      </c>
      <c r="Q100" s="123">
        <f>INT(P100*IF(COUNTIF(R100:R108,1)=0,0,SUMIF(R100:R108,1,G100:G108)/COUNTIF(R100:R108,1))/100)</f>
        <v>0</v>
      </c>
      <c r="R100" s="120" t="e">
        <f>IF(AND(J100=0,C100&gt;=設定シート!E$85,C100&lt;=設定シート!G$85),1,0)</f>
        <v>#REF!</v>
      </c>
    </row>
    <row r="101" spans="1:18" ht="15" customHeight="1">
      <c r="B101" s="14">
        <v>2</v>
      </c>
      <c r="C101" s="14" t="e">
        <f>報告書!#REF!</f>
        <v>#REF!</v>
      </c>
      <c r="E101" s="14" t="e">
        <f>報告書!#REF!</f>
        <v>#REF!</v>
      </c>
      <c r="F101" s="14" t="e">
        <f>報告書!#REF!</f>
        <v>#REF!</v>
      </c>
      <c r="G101" s="87" t="str">
        <f>IF(ISERROR(VLOOKUP(E101,労務比率,報告書!#REF!,FALSE)),"",VLOOKUP(E101,労務比率,報告書!#REF!,FALSE))</f>
        <v/>
      </c>
      <c r="H101" s="87" t="str">
        <f>IF(ISERROR(VLOOKUP(E101,労務比率,報告書!#REF!+1,FALSE)),"",VLOOKUP(E101,労務比率,報告書!#REF!+1,FALSE))</f>
        <v/>
      </c>
      <c r="I101" s="14" t="e">
        <f>報告書!#REF!</f>
        <v>#REF!</v>
      </c>
      <c r="J101" s="14" t="e">
        <f>報告書!#REF!</f>
        <v>#REF!</v>
      </c>
      <c r="K101" s="14" t="e">
        <f>報告書!#REF!</f>
        <v>#REF!</v>
      </c>
      <c r="L101" s="116">
        <f t="shared" si="17"/>
        <v>0</v>
      </c>
      <c r="M101" s="87">
        <f t="shared" si="22"/>
        <v>0</v>
      </c>
      <c r="N101" s="120" t="e">
        <f t="shared" si="21"/>
        <v>#REF!</v>
      </c>
      <c r="O101" s="119" t="e">
        <f t="shared" si="25"/>
        <v>#REF!</v>
      </c>
      <c r="P101" s="120"/>
      <c r="Q101" s="120"/>
      <c r="R101" s="120" t="e">
        <f>IF(AND(J101=0,C101&gt;=設定シート!E$85,C101&lt;=設定シート!G$85),1,0)</f>
        <v>#REF!</v>
      </c>
    </row>
    <row r="102" spans="1:18" ht="15" customHeight="1">
      <c r="B102" s="14">
        <v>3</v>
      </c>
      <c r="C102" s="14" t="e">
        <f>報告書!#REF!</f>
        <v>#REF!</v>
      </c>
      <c r="E102" s="14" t="e">
        <f>報告書!#REF!</f>
        <v>#REF!</v>
      </c>
      <c r="F102" s="14" t="e">
        <f>報告書!#REF!</f>
        <v>#REF!</v>
      </c>
      <c r="G102" s="87" t="str">
        <f>IF(ISERROR(VLOOKUP(E102,労務比率,報告書!#REF!,FALSE)),"",VLOOKUP(E102,労務比率,報告書!#REF!,FALSE))</f>
        <v/>
      </c>
      <c r="H102" s="87" t="str">
        <f>IF(ISERROR(VLOOKUP(E102,労務比率,報告書!#REF!+1,FALSE)),"",VLOOKUP(E102,労務比率,報告書!#REF!+1,FALSE))</f>
        <v/>
      </c>
      <c r="I102" s="14" t="e">
        <f>報告書!#REF!</f>
        <v>#REF!</v>
      </c>
      <c r="J102" s="14" t="e">
        <f>報告書!#REF!</f>
        <v>#REF!</v>
      </c>
      <c r="K102" s="14" t="e">
        <f>報告書!#REF!</f>
        <v>#REF!</v>
      </c>
      <c r="L102" s="116">
        <f t="shared" si="17"/>
        <v>0</v>
      </c>
      <c r="M102" s="87">
        <f t="shared" si="22"/>
        <v>0</v>
      </c>
      <c r="N102" s="120" t="e">
        <f t="shared" si="21"/>
        <v>#REF!</v>
      </c>
      <c r="O102" s="119" t="e">
        <f t="shared" si="25"/>
        <v>#REF!</v>
      </c>
      <c r="P102" s="120"/>
      <c r="Q102" s="120"/>
      <c r="R102" s="120" t="e">
        <f>IF(AND(J102=0,C102&gt;=設定シート!E$85,C102&lt;=設定シート!G$85),1,0)</f>
        <v>#REF!</v>
      </c>
    </row>
    <row r="103" spans="1:18" ht="15" customHeight="1">
      <c r="B103" s="14">
        <v>4</v>
      </c>
      <c r="C103" s="14" t="e">
        <f>報告書!#REF!</f>
        <v>#REF!</v>
      </c>
      <c r="E103" s="14" t="e">
        <f>報告書!#REF!</f>
        <v>#REF!</v>
      </c>
      <c r="F103" s="14" t="e">
        <f>報告書!#REF!</f>
        <v>#REF!</v>
      </c>
      <c r="G103" s="87" t="str">
        <f>IF(ISERROR(VLOOKUP(E103,労務比率,報告書!#REF!,FALSE)),"",VLOOKUP(E103,労務比率,報告書!#REF!,FALSE))</f>
        <v/>
      </c>
      <c r="H103" s="87" t="str">
        <f>IF(ISERROR(VLOOKUP(E103,労務比率,報告書!#REF!+1,FALSE)),"",VLOOKUP(E103,労務比率,報告書!#REF!+1,FALSE))</f>
        <v/>
      </c>
      <c r="I103" s="14" t="e">
        <f>報告書!#REF!</f>
        <v>#REF!</v>
      </c>
      <c r="J103" s="14" t="e">
        <f>報告書!#REF!</f>
        <v>#REF!</v>
      </c>
      <c r="K103" s="14" t="e">
        <f>報告書!#REF!</f>
        <v>#REF!</v>
      </c>
      <c r="L103" s="116">
        <f t="shared" si="17"/>
        <v>0</v>
      </c>
      <c r="M103" s="87">
        <f t="shared" si="22"/>
        <v>0</v>
      </c>
      <c r="N103" s="120" t="e">
        <f t="shared" si="21"/>
        <v>#REF!</v>
      </c>
      <c r="O103" s="119" t="e">
        <f t="shared" si="25"/>
        <v>#REF!</v>
      </c>
      <c r="P103" s="120"/>
      <c r="Q103" s="120"/>
      <c r="R103" s="120" t="e">
        <f>IF(AND(J103=0,C103&gt;=設定シート!E$85,C103&lt;=設定シート!G$85),1,0)</f>
        <v>#REF!</v>
      </c>
    </row>
    <row r="104" spans="1:18" ht="15" customHeight="1">
      <c r="B104" s="14">
        <v>5</v>
      </c>
      <c r="C104" s="14" t="e">
        <f>報告書!#REF!</f>
        <v>#REF!</v>
      </c>
      <c r="E104" s="14" t="e">
        <f>報告書!#REF!</f>
        <v>#REF!</v>
      </c>
      <c r="F104" s="14" t="e">
        <f>報告書!#REF!</f>
        <v>#REF!</v>
      </c>
      <c r="G104" s="87" t="str">
        <f>IF(ISERROR(VLOOKUP(E104,労務比率,報告書!#REF!,FALSE)),"",VLOOKUP(E104,労務比率,報告書!#REF!,FALSE))</f>
        <v/>
      </c>
      <c r="H104" s="87" t="str">
        <f>IF(ISERROR(VLOOKUP(E104,労務比率,報告書!#REF!+1,FALSE)),"",VLOOKUP(E104,労務比率,報告書!#REF!+1,FALSE))</f>
        <v/>
      </c>
      <c r="I104" s="14" t="e">
        <f>報告書!#REF!</f>
        <v>#REF!</v>
      </c>
      <c r="J104" s="14" t="e">
        <f>報告書!#REF!</f>
        <v>#REF!</v>
      </c>
      <c r="K104" s="14" t="e">
        <f>報告書!#REF!</f>
        <v>#REF!</v>
      </c>
      <c r="L104" s="116">
        <f t="shared" si="17"/>
        <v>0</v>
      </c>
      <c r="M104" s="87">
        <f t="shared" si="22"/>
        <v>0</v>
      </c>
      <c r="N104" s="120" t="e">
        <f t="shared" si="21"/>
        <v>#REF!</v>
      </c>
      <c r="O104" s="119" t="e">
        <f t="shared" si="25"/>
        <v>#REF!</v>
      </c>
      <c r="P104" s="120"/>
      <c r="Q104" s="120"/>
      <c r="R104" s="120" t="e">
        <f>IF(AND(J104=0,C104&gt;=設定シート!E$85,C104&lt;=設定シート!G$85),1,0)</f>
        <v>#REF!</v>
      </c>
    </row>
    <row r="105" spans="1:18" ht="15" customHeight="1">
      <c r="B105" s="14">
        <v>6</v>
      </c>
      <c r="C105" s="14" t="e">
        <f>報告書!#REF!</f>
        <v>#REF!</v>
      </c>
      <c r="E105" s="14" t="e">
        <f>報告書!#REF!</f>
        <v>#REF!</v>
      </c>
      <c r="F105" s="14" t="e">
        <f>報告書!#REF!</f>
        <v>#REF!</v>
      </c>
      <c r="G105" s="87" t="str">
        <f>IF(ISERROR(VLOOKUP(E105,労務比率,報告書!#REF!,FALSE)),"",VLOOKUP(E105,労務比率,報告書!#REF!,FALSE))</f>
        <v/>
      </c>
      <c r="H105" s="87" t="str">
        <f>IF(ISERROR(VLOOKUP(E105,労務比率,報告書!#REF!+1,FALSE)),"",VLOOKUP(E105,労務比率,報告書!#REF!+1,FALSE))</f>
        <v/>
      </c>
      <c r="I105" s="14" t="e">
        <f>報告書!#REF!</f>
        <v>#REF!</v>
      </c>
      <c r="J105" s="14" t="e">
        <f>報告書!#REF!</f>
        <v>#REF!</v>
      </c>
      <c r="K105" s="14" t="e">
        <f>報告書!#REF!</f>
        <v>#REF!</v>
      </c>
      <c r="L105" s="116">
        <f t="shared" si="17"/>
        <v>0</v>
      </c>
      <c r="M105" s="87">
        <f t="shared" si="22"/>
        <v>0</v>
      </c>
      <c r="N105" s="120" t="e">
        <f t="shared" si="21"/>
        <v>#REF!</v>
      </c>
      <c r="O105" s="119" t="e">
        <f t="shared" si="25"/>
        <v>#REF!</v>
      </c>
      <c r="P105" s="120"/>
      <c r="Q105" s="120"/>
      <c r="R105" s="120" t="e">
        <f>IF(AND(J105=0,C105&gt;=設定シート!E$85,C105&lt;=設定シート!G$85),1,0)</f>
        <v>#REF!</v>
      </c>
    </row>
    <row r="106" spans="1:18" ht="15" customHeight="1">
      <c r="B106" s="14">
        <v>7</v>
      </c>
      <c r="C106" s="14" t="e">
        <f>報告書!#REF!</f>
        <v>#REF!</v>
      </c>
      <c r="E106" s="14" t="e">
        <f>報告書!#REF!</f>
        <v>#REF!</v>
      </c>
      <c r="F106" s="14" t="e">
        <f>報告書!#REF!</f>
        <v>#REF!</v>
      </c>
      <c r="G106" s="87" t="str">
        <f>IF(ISERROR(VLOOKUP(E106,労務比率,報告書!#REF!,FALSE)),"",VLOOKUP(E106,労務比率,報告書!#REF!,FALSE))</f>
        <v/>
      </c>
      <c r="H106" s="87" t="str">
        <f>IF(ISERROR(VLOOKUP(E106,労務比率,報告書!#REF!+1,FALSE)),"",VLOOKUP(E106,労務比率,報告書!#REF!+1,FALSE))</f>
        <v/>
      </c>
      <c r="I106" s="14" t="e">
        <f>報告書!#REF!</f>
        <v>#REF!</v>
      </c>
      <c r="J106" s="14" t="e">
        <f>報告書!#REF!</f>
        <v>#REF!</v>
      </c>
      <c r="K106" s="14" t="e">
        <f>報告書!#REF!</f>
        <v>#REF!</v>
      </c>
      <c r="L106" s="116">
        <f t="shared" si="17"/>
        <v>0</v>
      </c>
      <c r="M106" s="87">
        <f t="shared" si="22"/>
        <v>0</v>
      </c>
      <c r="N106" s="120" t="e">
        <f t="shared" si="21"/>
        <v>#REF!</v>
      </c>
      <c r="O106" s="119" t="e">
        <f t="shared" si="25"/>
        <v>#REF!</v>
      </c>
      <c r="P106" s="120"/>
      <c r="Q106" s="120"/>
      <c r="R106" s="120" t="e">
        <f>IF(AND(J106=0,C106&gt;=設定シート!E$85,C106&lt;=設定シート!G$85),1,0)</f>
        <v>#REF!</v>
      </c>
    </row>
    <row r="107" spans="1:18" ht="15" customHeight="1">
      <c r="B107" s="14">
        <v>8</v>
      </c>
      <c r="C107" s="14" t="e">
        <f>報告書!#REF!</f>
        <v>#REF!</v>
      </c>
      <c r="E107" s="14" t="e">
        <f>報告書!#REF!</f>
        <v>#REF!</v>
      </c>
      <c r="F107" s="14" t="e">
        <f>報告書!#REF!</f>
        <v>#REF!</v>
      </c>
      <c r="G107" s="87" t="str">
        <f>IF(ISERROR(VLOOKUP(E107,労務比率,報告書!#REF!,FALSE)),"",VLOOKUP(E107,労務比率,報告書!#REF!,FALSE))</f>
        <v/>
      </c>
      <c r="H107" s="87" t="str">
        <f>IF(ISERROR(VLOOKUP(E107,労務比率,報告書!#REF!+1,FALSE)),"",VLOOKUP(E107,労務比率,報告書!#REF!+1,FALSE))</f>
        <v/>
      </c>
      <c r="I107" s="14" t="e">
        <f>報告書!#REF!</f>
        <v>#REF!</v>
      </c>
      <c r="J107" s="14" t="e">
        <f>報告書!#REF!</f>
        <v>#REF!</v>
      </c>
      <c r="K107" s="14" t="e">
        <f>報告書!#REF!</f>
        <v>#REF!</v>
      </c>
      <c r="L107" s="116">
        <f t="shared" si="17"/>
        <v>0</v>
      </c>
      <c r="M107" s="87">
        <f t="shared" si="22"/>
        <v>0</v>
      </c>
      <c r="N107" s="120" t="e">
        <f t="shared" si="21"/>
        <v>#REF!</v>
      </c>
      <c r="O107" s="119" t="e">
        <f t="shared" si="25"/>
        <v>#REF!</v>
      </c>
      <c r="P107" s="120"/>
      <c r="Q107" s="120"/>
      <c r="R107" s="120" t="e">
        <f>IF(AND(J107=0,C107&gt;=設定シート!E$85,C107&lt;=設定シート!G$85),1,0)</f>
        <v>#REF!</v>
      </c>
    </row>
    <row r="108" spans="1:18" ht="15" customHeight="1">
      <c r="B108" s="14">
        <v>9</v>
      </c>
      <c r="C108" s="14" t="e">
        <f>報告書!#REF!</f>
        <v>#REF!</v>
      </c>
      <c r="E108" s="14" t="e">
        <f>報告書!#REF!</f>
        <v>#REF!</v>
      </c>
      <c r="F108" s="14" t="e">
        <f>報告書!#REF!</f>
        <v>#REF!</v>
      </c>
      <c r="G108" s="87" t="str">
        <f>IF(ISERROR(VLOOKUP(E108,労務比率,報告書!#REF!,FALSE)),"",VLOOKUP(E108,労務比率,報告書!#REF!,FALSE))</f>
        <v/>
      </c>
      <c r="H108" s="87" t="str">
        <f>IF(ISERROR(VLOOKUP(E108,労務比率,報告書!#REF!+1,FALSE)),"",VLOOKUP(E108,労務比率,報告書!#REF!+1,FALSE))</f>
        <v/>
      </c>
      <c r="I108" s="14" t="e">
        <f>報告書!#REF!</f>
        <v>#REF!</v>
      </c>
      <c r="J108" s="14" t="e">
        <f>報告書!#REF!</f>
        <v>#REF!</v>
      </c>
      <c r="K108" s="14" t="e">
        <f>報告書!#REF!</f>
        <v>#REF!</v>
      </c>
      <c r="L108" s="116">
        <f t="shared" si="17"/>
        <v>0</v>
      </c>
      <c r="M108" s="87">
        <f t="shared" si="22"/>
        <v>0</v>
      </c>
      <c r="N108" s="120" t="e">
        <f t="shared" si="21"/>
        <v>#REF!</v>
      </c>
      <c r="O108" s="119" t="e">
        <f t="shared" si="25"/>
        <v>#REF!</v>
      </c>
      <c r="P108" s="120"/>
      <c r="Q108" s="120"/>
      <c r="R108" s="120" t="e">
        <f>IF(AND(J108=0,C108&gt;=設定シート!E$85,C108&lt;=設定シート!G$85),1,0)</f>
        <v>#REF!</v>
      </c>
    </row>
    <row r="109" spans="1:18" ht="15" customHeight="1">
      <c r="A109" s="14">
        <v>8</v>
      </c>
      <c r="B109" s="14">
        <v>1</v>
      </c>
      <c r="C109" s="14" t="e">
        <f>報告書!#REF!</f>
        <v>#REF!</v>
      </c>
      <c r="E109" s="14" t="e">
        <f>報告書!#REF!</f>
        <v>#REF!</v>
      </c>
      <c r="F109" s="14" t="e">
        <f>報告書!#REF!</f>
        <v>#REF!</v>
      </c>
      <c r="G109" s="87" t="str">
        <f>IF(ISERROR(VLOOKUP(E109,労務比率,報告書!#REF!,FALSE)),"",VLOOKUP(E109,労務比率,報告書!#REF!,FALSE))</f>
        <v/>
      </c>
      <c r="H109" s="87" t="str">
        <f>IF(ISERROR(VLOOKUP(E109,労務比率,報告書!#REF!+1,FALSE)),"",VLOOKUP(E109,労務比率,報告書!#REF!+1,FALSE))</f>
        <v/>
      </c>
      <c r="I109" s="14" t="e">
        <f>報告書!#REF!</f>
        <v>#REF!</v>
      </c>
      <c r="J109" s="14" t="e">
        <f>報告書!#REF!</f>
        <v>#REF!</v>
      </c>
      <c r="K109" s="14" t="e">
        <f>報告書!#REF!</f>
        <v>#REF!</v>
      </c>
      <c r="L109" s="116">
        <f t="shared" si="17"/>
        <v>0</v>
      </c>
      <c r="M109" s="87">
        <f t="shared" si="22"/>
        <v>0</v>
      </c>
      <c r="N109" s="120" t="e">
        <f t="shared" si="21"/>
        <v>#REF!</v>
      </c>
      <c r="O109" s="119" t="e">
        <f t="shared" si="25"/>
        <v>#REF!</v>
      </c>
      <c r="P109" s="120">
        <f>INT(SUMIF(O109:O117,0,I109:I117)*105/108)</f>
        <v>0</v>
      </c>
      <c r="Q109" s="123">
        <f>INT(P109*IF(COUNTIF(R109:R117,1)=0,0,SUMIF(R109:R117,1,G109:G117)/COUNTIF(R109:R117,1))/100)</f>
        <v>0</v>
      </c>
      <c r="R109" s="120" t="e">
        <f>IF(AND(J109=0,C109&gt;=設定シート!E$85,C109&lt;=設定シート!G$85),1,0)</f>
        <v>#REF!</v>
      </c>
    </row>
    <row r="110" spans="1:18" ht="15" customHeight="1">
      <c r="B110" s="14">
        <v>2</v>
      </c>
      <c r="C110" s="14" t="e">
        <f>報告書!#REF!</f>
        <v>#REF!</v>
      </c>
      <c r="E110" s="14" t="e">
        <f>報告書!#REF!</f>
        <v>#REF!</v>
      </c>
      <c r="F110" s="14" t="e">
        <f>報告書!#REF!</f>
        <v>#REF!</v>
      </c>
      <c r="G110" s="87" t="str">
        <f>IF(ISERROR(VLOOKUP(E110,労務比率,報告書!#REF!,FALSE)),"",VLOOKUP(E110,労務比率,報告書!#REF!,FALSE))</f>
        <v/>
      </c>
      <c r="H110" s="87" t="str">
        <f>IF(ISERROR(VLOOKUP(E110,労務比率,報告書!#REF!+1,FALSE)),"",VLOOKUP(E110,労務比率,報告書!#REF!+1,FALSE))</f>
        <v/>
      </c>
      <c r="I110" s="14" t="e">
        <f>報告書!#REF!</f>
        <v>#REF!</v>
      </c>
      <c r="J110" s="14" t="e">
        <f>報告書!#REF!</f>
        <v>#REF!</v>
      </c>
      <c r="K110" s="14" t="e">
        <f>報告書!#REF!</f>
        <v>#REF!</v>
      </c>
      <c r="L110" s="116">
        <f t="shared" si="17"/>
        <v>0</v>
      </c>
      <c r="M110" s="87">
        <f t="shared" si="22"/>
        <v>0</v>
      </c>
      <c r="N110" s="120" t="e">
        <f t="shared" si="21"/>
        <v>#REF!</v>
      </c>
      <c r="O110" s="119" t="e">
        <f t="shared" si="25"/>
        <v>#REF!</v>
      </c>
      <c r="P110" s="120"/>
      <c r="Q110" s="120"/>
      <c r="R110" s="120" t="e">
        <f>IF(AND(J110=0,C110&gt;=設定シート!E$85,C110&lt;=設定シート!G$85),1,0)</f>
        <v>#REF!</v>
      </c>
    </row>
    <row r="111" spans="1:18" ht="15" customHeight="1">
      <c r="B111" s="14">
        <v>3</v>
      </c>
      <c r="C111" s="14" t="e">
        <f>報告書!#REF!</f>
        <v>#REF!</v>
      </c>
      <c r="E111" s="14" t="e">
        <f>報告書!#REF!</f>
        <v>#REF!</v>
      </c>
      <c r="F111" s="14" t="e">
        <f>報告書!#REF!</f>
        <v>#REF!</v>
      </c>
      <c r="G111" s="87" t="str">
        <f>IF(ISERROR(VLOOKUP(E111,労務比率,報告書!#REF!,FALSE)),"",VLOOKUP(E111,労務比率,報告書!#REF!,FALSE))</f>
        <v/>
      </c>
      <c r="H111" s="87" t="str">
        <f>IF(ISERROR(VLOOKUP(E111,労務比率,報告書!#REF!+1,FALSE)),"",VLOOKUP(E111,労務比率,報告書!#REF!+1,FALSE))</f>
        <v/>
      </c>
      <c r="I111" s="14" t="e">
        <f>報告書!#REF!</f>
        <v>#REF!</v>
      </c>
      <c r="J111" s="14" t="e">
        <f>報告書!#REF!</f>
        <v>#REF!</v>
      </c>
      <c r="K111" s="14" t="e">
        <f>報告書!#REF!</f>
        <v>#REF!</v>
      </c>
      <c r="L111" s="116">
        <f t="shared" si="17"/>
        <v>0</v>
      </c>
      <c r="M111" s="87">
        <f t="shared" si="22"/>
        <v>0</v>
      </c>
      <c r="N111" s="120" t="e">
        <f t="shared" si="21"/>
        <v>#REF!</v>
      </c>
      <c r="O111" s="119" t="e">
        <f t="shared" si="25"/>
        <v>#REF!</v>
      </c>
      <c r="P111" s="120"/>
      <c r="Q111" s="120"/>
      <c r="R111" s="120" t="e">
        <f>IF(AND(J111=0,C111&gt;=設定シート!E$85,C111&lt;=設定シート!G$85),1,0)</f>
        <v>#REF!</v>
      </c>
    </row>
    <row r="112" spans="1:18" ht="15" customHeight="1">
      <c r="B112" s="14">
        <v>4</v>
      </c>
      <c r="C112" s="14" t="e">
        <f>報告書!#REF!</f>
        <v>#REF!</v>
      </c>
      <c r="E112" s="14" t="e">
        <f>報告書!#REF!</f>
        <v>#REF!</v>
      </c>
      <c r="F112" s="14" t="e">
        <f>報告書!#REF!</f>
        <v>#REF!</v>
      </c>
      <c r="G112" s="87" t="str">
        <f>IF(ISERROR(VLOOKUP(E112,労務比率,報告書!#REF!,FALSE)),"",VLOOKUP(E112,労務比率,報告書!#REF!,FALSE))</f>
        <v/>
      </c>
      <c r="H112" s="87" t="str">
        <f>IF(ISERROR(VLOOKUP(E112,労務比率,報告書!#REF!+1,FALSE)),"",VLOOKUP(E112,労務比率,報告書!#REF!+1,FALSE))</f>
        <v/>
      </c>
      <c r="I112" s="14" t="e">
        <f>報告書!#REF!</f>
        <v>#REF!</v>
      </c>
      <c r="J112" s="14" t="e">
        <f>報告書!#REF!</f>
        <v>#REF!</v>
      </c>
      <c r="K112" s="14" t="e">
        <f>報告書!#REF!</f>
        <v>#REF!</v>
      </c>
      <c r="L112" s="116">
        <f t="shared" si="17"/>
        <v>0</v>
      </c>
      <c r="M112" s="87">
        <f t="shared" si="22"/>
        <v>0</v>
      </c>
      <c r="N112" s="120" t="e">
        <f t="shared" si="21"/>
        <v>#REF!</v>
      </c>
      <c r="O112" s="119" t="e">
        <f t="shared" si="25"/>
        <v>#REF!</v>
      </c>
      <c r="P112" s="120"/>
      <c r="Q112" s="120"/>
      <c r="R112" s="120" t="e">
        <f>IF(AND(J112=0,C112&gt;=設定シート!E$85,C112&lt;=設定シート!G$85),1,0)</f>
        <v>#REF!</v>
      </c>
    </row>
    <row r="113" spans="1:18" ht="15" customHeight="1">
      <c r="B113" s="14">
        <v>5</v>
      </c>
      <c r="C113" s="14" t="e">
        <f>報告書!#REF!</f>
        <v>#REF!</v>
      </c>
      <c r="E113" s="14" t="e">
        <f>報告書!#REF!</f>
        <v>#REF!</v>
      </c>
      <c r="F113" s="14" t="e">
        <f>報告書!#REF!</f>
        <v>#REF!</v>
      </c>
      <c r="G113" s="87" t="str">
        <f>IF(ISERROR(VLOOKUP(E113,労務比率,報告書!#REF!,FALSE)),"",VLOOKUP(E113,労務比率,報告書!#REF!,FALSE))</f>
        <v/>
      </c>
      <c r="H113" s="87" t="str">
        <f>IF(ISERROR(VLOOKUP(E113,労務比率,報告書!#REF!+1,FALSE)),"",VLOOKUP(E113,労務比率,報告書!#REF!+1,FALSE))</f>
        <v/>
      </c>
      <c r="I113" s="14" t="e">
        <f>報告書!#REF!</f>
        <v>#REF!</v>
      </c>
      <c r="J113" s="14" t="e">
        <f>報告書!#REF!</f>
        <v>#REF!</v>
      </c>
      <c r="K113" s="14" t="e">
        <f>報告書!#REF!</f>
        <v>#REF!</v>
      </c>
      <c r="L113" s="116">
        <f t="shared" si="17"/>
        <v>0</v>
      </c>
      <c r="M113" s="87">
        <f t="shared" si="22"/>
        <v>0</v>
      </c>
      <c r="N113" s="120" t="e">
        <f t="shared" si="21"/>
        <v>#REF!</v>
      </c>
      <c r="O113" s="119" t="e">
        <f t="shared" si="25"/>
        <v>#REF!</v>
      </c>
      <c r="P113" s="120"/>
      <c r="Q113" s="120"/>
      <c r="R113" s="120" t="e">
        <f>IF(AND(J113=0,C113&gt;=設定シート!E$85,C113&lt;=設定シート!G$85),1,0)</f>
        <v>#REF!</v>
      </c>
    </row>
    <row r="114" spans="1:18" ht="15" customHeight="1">
      <c r="B114" s="14">
        <v>6</v>
      </c>
      <c r="C114" s="14" t="e">
        <f>報告書!#REF!</f>
        <v>#REF!</v>
      </c>
      <c r="E114" s="14" t="e">
        <f>報告書!#REF!</f>
        <v>#REF!</v>
      </c>
      <c r="F114" s="14" t="e">
        <f>報告書!#REF!</f>
        <v>#REF!</v>
      </c>
      <c r="G114" s="87" t="str">
        <f>IF(ISERROR(VLOOKUP(E114,労務比率,報告書!#REF!,FALSE)),"",VLOOKUP(E114,労務比率,報告書!#REF!,FALSE))</f>
        <v/>
      </c>
      <c r="H114" s="87" t="str">
        <f>IF(ISERROR(VLOOKUP(E114,労務比率,報告書!#REF!+1,FALSE)),"",VLOOKUP(E114,労務比率,報告書!#REF!+1,FALSE))</f>
        <v/>
      </c>
      <c r="I114" s="14" t="e">
        <f>報告書!#REF!</f>
        <v>#REF!</v>
      </c>
      <c r="J114" s="14" t="e">
        <f>報告書!#REF!</f>
        <v>#REF!</v>
      </c>
      <c r="K114" s="14" t="e">
        <f>報告書!#REF!</f>
        <v>#REF!</v>
      </c>
      <c r="L114" s="116">
        <f t="shared" si="17"/>
        <v>0</v>
      </c>
      <c r="M114" s="87">
        <f t="shared" si="22"/>
        <v>0</v>
      </c>
      <c r="N114" s="120" t="e">
        <f t="shared" si="21"/>
        <v>#REF!</v>
      </c>
      <c r="O114" s="119" t="e">
        <f t="shared" si="25"/>
        <v>#REF!</v>
      </c>
      <c r="P114" s="120"/>
      <c r="Q114" s="120"/>
      <c r="R114" s="120" t="e">
        <f>IF(AND(J114=0,C114&gt;=設定シート!E$85,C114&lt;=設定シート!G$85),1,0)</f>
        <v>#REF!</v>
      </c>
    </row>
    <row r="115" spans="1:18" ht="15" customHeight="1">
      <c r="B115" s="14">
        <v>7</v>
      </c>
      <c r="C115" s="14" t="e">
        <f>報告書!#REF!</f>
        <v>#REF!</v>
      </c>
      <c r="E115" s="14" t="e">
        <f>報告書!#REF!</f>
        <v>#REF!</v>
      </c>
      <c r="F115" s="14" t="e">
        <f>報告書!#REF!</f>
        <v>#REF!</v>
      </c>
      <c r="G115" s="87" t="str">
        <f>IF(ISERROR(VLOOKUP(E115,労務比率,報告書!#REF!,FALSE)),"",VLOOKUP(E115,労務比率,報告書!#REF!,FALSE))</f>
        <v/>
      </c>
      <c r="H115" s="87" t="str">
        <f>IF(ISERROR(VLOOKUP(E115,労務比率,報告書!#REF!+1,FALSE)),"",VLOOKUP(E115,労務比率,報告書!#REF!+1,FALSE))</f>
        <v/>
      </c>
      <c r="I115" s="14" t="e">
        <f>報告書!#REF!</f>
        <v>#REF!</v>
      </c>
      <c r="J115" s="14" t="e">
        <f>報告書!#REF!</f>
        <v>#REF!</v>
      </c>
      <c r="K115" s="14" t="e">
        <f>報告書!#REF!</f>
        <v>#REF!</v>
      </c>
      <c r="L115" s="116">
        <f t="shared" ref="L115:L178" si="26">IF(ISERROR(INT((ROUNDDOWN(I115*G115/100,0)+K115)/1000)),0,INT((ROUNDDOWN(I115*G115/100,0)+K115)/1000))</f>
        <v>0</v>
      </c>
      <c r="M115" s="87">
        <f t="shared" si="22"/>
        <v>0</v>
      </c>
      <c r="N115" s="120" t="e">
        <f t="shared" ref="N115:N178" si="27">IF(R115=1,0,I115)</f>
        <v>#REF!</v>
      </c>
      <c r="O115" s="119" t="e">
        <f t="shared" si="25"/>
        <v>#REF!</v>
      </c>
      <c r="P115" s="120"/>
      <c r="Q115" s="120"/>
      <c r="R115" s="120" t="e">
        <f>IF(AND(J115=0,C115&gt;=設定シート!E$85,C115&lt;=設定シート!G$85),1,0)</f>
        <v>#REF!</v>
      </c>
    </row>
    <row r="116" spans="1:18" ht="15" customHeight="1">
      <c r="B116" s="14">
        <v>8</v>
      </c>
      <c r="C116" s="14" t="e">
        <f>報告書!#REF!</f>
        <v>#REF!</v>
      </c>
      <c r="E116" s="14" t="e">
        <f>報告書!#REF!</f>
        <v>#REF!</v>
      </c>
      <c r="F116" s="14" t="e">
        <f>報告書!#REF!</f>
        <v>#REF!</v>
      </c>
      <c r="G116" s="87" t="str">
        <f>IF(ISERROR(VLOOKUP(E116,労務比率,報告書!#REF!,FALSE)),"",VLOOKUP(E116,労務比率,報告書!#REF!,FALSE))</f>
        <v/>
      </c>
      <c r="H116" s="87" t="str">
        <f>IF(ISERROR(VLOOKUP(E116,労務比率,報告書!#REF!+1,FALSE)),"",VLOOKUP(E116,労務比率,報告書!#REF!+1,FALSE))</f>
        <v/>
      </c>
      <c r="I116" s="14" t="e">
        <f>報告書!#REF!</f>
        <v>#REF!</v>
      </c>
      <c r="J116" s="14" t="e">
        <f>報告書!#REF!</f>
        <v>#REF!</v>
      </c>
      <c r="K116" s="14" t="e">
        <f>報告書!#REF!</f>
        <v>#REF!</v>
      </c>
      <c r="L116" s="116">
        <f t="shared" si="26"/>
        <v>0</v>
      </c>
      <c r="M116" s="87">
        <f t="shared" si="22"/>
        <v>0</v>
      </c>
      <c r="N116" s="120" t="e">
        <f t="shared" si="27"/>
        <v>#REF!</v>
      </c>
      <c r="O116" s="119" t="e">
        <f t="shared" si="25"/>
        <v>#REF!</v>
      </c>
      <c r="P116" s="120"/>
      <c r="Q116" s="120"/>
      <c r="R116" s="120" t="e">
        <f>IF(AND(J116=0,C116&gt;=設定シート!E$85,C116&lt;=設定シート!G$85),1,0)</f>
        <v>#REF!</v>
      </c>
    </row>
    <row r="117" spans="1:18" ht="15" customHeight="1">
      <c r="B117" s="14">
        <v>9</v>
      </c>
      <c r="C117" s="14" t="e">
        <f>報告書!#REF!</f>
        <v>#REF!</v>
      </c>
      <c r="E117" s="14" t="e">
        <f>報告書!#REF!</f>
        <v>#REF!</v>
      </c>
      <c r="F117" s="14" t="e">
        <f>報告書!#REF!</f>
        <v>#REF!</v>
      </c>
      <c r="G117" s="87" t="str">
        <f>IF(ISERROR(VLOOKUP(E117,労務比率,報告書!#REF!,FALSE)),"",VLOOKUP(E117,労務比率,報告書!#REF!,FALSE))</f>
        <v/>
      </c>
      <c r="H117" s="87" t="str">
        <f>IF(ISERROR(VLOOKUP(E117,労務比率,報告書!#REF!+1,FALSE)),"",VLOOKUP(E117,労務比率,報告書!#REF!+1,FALSE))</f>
        <v/>
      </c>
      <c r="I117" s="14" t="e">
        <f>報告書!#REF!</f>
        <v>#REF!</v>
      </c>
      <c r="J117" s="14" t="e">
        <f>報告書!#REF!</f>
        <v>#REF!</v>
      </c>
      <c r="K117" s="14" t="e">
        <f>報告書!#REF!</f>
        <v>#REF!</v>
      </c>
      <c r="L117" s="116">
        <f t="shared" si="26"/>
        <v>0</v>
      </c>
      <c r="M117" s="87">
        <f t="shared" si="22"/>
        <v>0</v>
      </c>
      <c r="N117" s="120" t="e">
        <f t="shared" si="27"/>
        <v>#REF!</v>
      </c>
      <c r="O117" s="119" t="e">
        <f t="shared" si="25"/>
        <v>#REF!</v>
      </c>
      <c r="P117" s="120"/>
      <c r="Q117" s="120"/>
      <c r="R117" s="120" t="e">
        <f>IF(AND(J117=0,C117&gt;=設定シート!E$85,C117&lt;=設定シート!G$85),1,0)</f>
        <v>#REF!</v>
      </c>
    </row>
    <row r="118" spans="1:18" ht="15" customHeight="1">
      <c r="A118" s="14">
        <v>9</v>
      </c>
      <c r="B118" s="14">
        <v>1</v>
      </c>
      <c r="C118" s="14" t="e">
        <f>報告書!#REF!</f>
        <v>#REF!</v>
      </c>
      <c r="E118" s="14" t="e">
        <f>報告書!#REF!</f>
        <v>#REF!</v>
      </c>
      <c r="F118" s="14" t="e">
        <f>報告書!#REF!</f>
        <v>#REF!</v>
      </c>
      <c r="G118" s="87" t="str">
        <f>IF(ISERROR(VLOOKUP(E118,労務比率,報告書!#REF!,FALSE)),"",VLOOKUP(E118,労務比率,報告書!#REF!,FALSE))</f>
        <v/>
      </c>
      <c r="H118" s="87" t="str">
        <f>IF(ISERROR(VLOOKUP(E118,労務比率,報告書!#REF!+1,FALSE)),"",VLOOKUP(E118,労務比率,報告書!#REF!+1,FALSE))</f>
        <v/>
      </c>
      <c r="I118" s="14" t="e">
        <f>報告書!#REF!</f>
        <v>#REF!</v>
      </c>
      <c r="J118" s="14" t="e">
        <f>報告書!#REF!</f>
        <v>#REF!</v>
      </c>
      <c r="K118" s="14" t="e">
        <f>報告書!#REF!</f>
        <v>#REF!</v>
      </c>
      <c r="L118" s="116">
        <f t="shared" si="26"/>
        <v>0</v>
      </c>
      <c r="M118" s="87">
        <f t="shared" si="22"/>
        <v>0</v>
      </c>
      <c r="N118" s="120" t="e">
        <f t="shared" si="27"/>
        <v>#REF!</v>
      </c>
      <c r="O118" s="119" t="e">
        <f t="shared" si="25"/>
        <v>#REF!</v>
      </c>
      <c r="P118" s="120">
        <f>INT(SUMIF(O118:O126,0,I118:I126)*105/108)</f>
        <v>0</v>
      </c>
      <c r="Q118" s="123">
        <f>INT(P118*IF(COUNTIF(R118:R126,1)=0,0,SUMIF(R118:R126,1,G118:G126)/COUNTIF(R118:R126,1))/100)</f>
        <v>0</v>
      </c>
      <c r="R118" s="120" t="e">
        <f>IF(AND(J118=0,C118&gt;=設定シート!E$85,C118&lt;=設定シート!G$85),1,0)</f>
        <v>#REF!</v>
      </c>
    </row>
    <row r="119" spans="1:18" ht="15" customHeight="1">
      <c r="B119" s="14">
        <v>2</v>
      </c>
      <c r="C119" s="14" t="e">
        <f>報告書!#REF!</f>
        <v>#REF!</v>
      </c>
      <c r="E119" s="14" t="e">
        <f>報告書!#REF!</f>
        <v>#REF!</v>
      </c>
      <c r="F119" s="14" t="e">
        <f>報告書!#REF!</f>
        <v>#REF!</v>
      </c>
      <c r="G119" s="87" t="str">
        <f>IF(ISERROR(VLOOKUP(E119,労務比率,報告書!#REF!,FALSE)),"",VLOOKUP(E119,労務比率,報告書!#REF!,FALSE))</f>
        <v/>
      </c>
      <c r="H119" s="87" t="str">
        <f>IF(ISERROR(VLOOKUP(E119,労務比率,報告書!#REF!+1,FALSE)),"",VLOOKUP(E119,労務比率,報告書!#REF!+1,FALSE))</f>
        <v/>
      </c>
      <c r="I119" s="14" t="e">
        <f>報告書!#REF!</f>
        <v>#REF!</v>
      </c>
      <c r="J119" s="14" t="e">
        <f>報告書!#REF!</f>
        <v>#REF!</v>
      </c>
      <c r="K119" s="14" t="e">
        <f>報告書!#REF!</f>
        <v>#REF!</v>
      </c>
      <c r="L119" s="116">
        <f t="shared" si="26"/>
        <v>0</v>
      </c>
      <c r="M119" s="87">
        <f t="shared" si="22"/>
        <v>0</v>
      </c>
      <c r="N119" s="120" t="e">
        <f t="shared" si="27"/>
        <v>#REF!</v>
      </c>
      <c r="O119" s="119" t="e">
        <f t="shared" si="25"/>
        <v>#REF!</v>
      </c>
      <c r="P119" s="120"/>
      <c r="Q119" s="120"/>
      <c r="R119" s="120" t="e">
        <f>IF(AND(J119=0,C119&gt;=設定シート!E$85,C119&lt;=設定シート!G$85),1,0)</f>
        <v>#REF!</v>
      </c>
    </row>
    <row r="120" spans="1:18" ht="15" customHeight="1">
      <c r="B120" s="14">
        <v>3</v>
      </c>
      <c r="C120" s="14" t="e">
        <f>報告書!#REF!</f>
        <v>#REF!</v>
      </c>
      <c r="E120" s="14" t="e">
        <f>報告書!#REF!</f>
        <v>#REF!</v>
      </c>
      <c r="F120" s="14" t="e">
        <f>報告書!#REF!</f>
        <v>#REF!</v>
      </c>
      <c r="G120" s="87" t="str">
        <f>IF(ISERROR(VLOOKUP(E120,労務比率,報告書!#REF!,FALSE)),"",VLOOKUP(E120,労務比率,報告書!#REF!,FALSE))</f>
        <v/>
      </c>
      <c r="H120" s="87" t="str">
        <f>IF(ISERROR(VLOOKUP(E120,労務比率,報告書!#REF!+1,FALSE)),"",VLOOKUP(E120,労務比率,報告書!#REF!+1,FALSE))</f>
        <v/>
      </c>
      <c r="I120" s="14" t="e">
        <f>報告書!#REF!</f>
        <v>#REF!</v>
      </c>
      <c r="J120" s="14" t="e">
        <f>報告書!#REF!</f>
        <v>#REF!</v>
      </c>
      <c r="K120" s="14" t="e">
        <f>報告書!#REF!</f>
        <v>#REF!</v>
      </c>
      <c r="L120" s="116">
        <f t="shared" si="26"/>
        <v>0</v>
      </c>
      <c r="M120" s="87">
        <f t="shared" ref="M120:M183" si="28">IF(ISERROR(L120*H120),0,L120*H120)</f>
        <v>0</v>
      </c>
      <c r="N120" s="120" t="e">
        <f t="shared" si="27"/>
        <v>#REF!</v>
      </c>
      <c r="O120" s="119" t="e">
        <f t="shared" si="25"/>
        <v>#REF!</v>
      </c>
      <c r="P120" s="120"/>
      <c r="Q120" s="120"/>
      <c r="R120" s="120" t="e">
        <f>IF(AND(J120=0,C120&gt;=設定シート!E$85,C120&lt;=設定シート!G$85),1,0)</f>
        <v>#REF!</v>
      </c>
    </row>
    <row r="121" spans="1:18" ht="15" customHeight="1">
      <c r="B121" s="14">
        <v>4</v>
      </c>
      <c r="C121" s="14" t="e">
        <f>報告書!#REF!</f>
        <v>#REF!</v>
      </c>
      <c r="E121" s="14" t="e">
        <f>報告書!#REF!</f>
        <v>#REF!</v>
      </c>
      <c r="F121" s="14" t="e">
        <f>報告書!#REF!</f>
        <v>#REF!</v>
      </c>
      <c r="G121" s="87" t="str">
        <f>IF(ISERROR(VLOOKUP(E121,労務比率,報告書!#REF!,FALSE)),"",VLOOKUP(E121,労務比率,報告書!#REF!,FALSE))</f>
        <v/>
      </c>
      <c r="H121" s="87" t="str">
        <f>IF(ISERROR(VLOOKUP(E121,労務比率,報告書!#REF!+1,FALSE)),"",VLOOKUP(E121,労務比率,報告書!#REF!+1,FALSE))</f>
        <v/>
      </c>
      <c r="I121" s="14" t="e">
        <f>報告書!#REF!</f>
        <v>#REF!</v>
      </c>
      <c r="J121" s="14" t="e">
        <f>報告書!#REF!</f>
        <v>#REF!</v>
      </c>
      <c r="K121" s="14" t="e">
        <f>報告書!#REF!</f>
        <v>#REF!</v>
      </c>
      <c r="L121" s="116">
        <f t="shared" si="26"/>
        <v>0</v>
      </c>
      <c r="M121" s="87">
        <f t="shared" si="28"/>
        <v>0</v>
      </c>
      <c r="N121" s="120" t="e">
        <f t="shared" si="27"/>
        <v>#REF!</v>
      </c>
      <c r="O121" s="119" t="e">
        <f t="shared" si="25"/>
        <v>#REF!</v>
      </c>
      <c r="P121" s="120"/>
      <c r="Q121" s="120"/>
      <c r="R121" s="120" t="e">
        <f>IF(AND(J121=0,C121&gt;=設定シート!E$85,C121&lt;=設定シート!G$85),1,0)</f>
        <v>#REF!</v>
      </c>
    </row>
    <row r="122" spans="1:18" ht="15" customHeight="1">
      <c r="B122" s="14">
        <v>5</v>
      </c>
      <c r="C122" s="14" t="e">
        <f>報告書!#REF!</f>
        <v>#REF!</v>
      </c>
      <c r="E122" s="14" t="e">
        <f>報告書!#REF!</f>
        <v>#REF!</v>
      </c>
      <c r="F122" s="14" t="e">
        <f>報告書!#REF!</f>
        <v>#REF!</v>
      </c>
      <c r="G122" s="87" t="str">
        <f>IF(ISERROR(VLOOKUP(E122,労務比率,報告書!#REF!,FALSE)),"",VLOOKUP(E122,労務比率,報告書!#REF!,FALSE))</f>
        <v/>
      </c>
      <c r="H122" s="87" t="str">
        <f>IF(ISERROR(VLOOKUP(E122,労務比率,報告書!#REF!+1,FALSE)),"",VLOOKUP(E122,労務比率,報告書!#REF!+1,FALSE))</f>
        <v/>
      </c>
      <c r="I122" s="14" t="e">
        <f>報告書!#REF!</f>
        <v>#REF!</v>
      </c>
      <c r="J122" s="14" t="e">
        <f>報告書!#REF!</f>
        <v>#REF!</v>
      </c>
      <c r="K122" s="14" t="e">
        <f>報告書!#REF!</f>
        <v>#REF!</v>
      </c>
      <c r="L122" s="116">
        <f t="shared" si="26"/>
        <v>0</v>
      </c>
      <c r="M122" s="87">
        <f t="shared" si="28"/>
        <v>0</v>
      </c>
      <c r="N122" s="120" t="e">
        <f t="shared" si="27"/>
        <v>#REF!</v>
      </c>
      <c r="O122" s="119" t="e">
        <f t="shared" si="25"/>
        <v>#REF!</v>
      </c>
      <c r="P122" s="120"/>
      <c r="Q122" s="120"/>
      <c r="R122" s="120" t="e">
        <f>IF(AND(J122=0,C122&gt;=設定シート!E$85,C122&lt;=設定シート!G$85),1,0)</f>
        <v>#REF!</v>
      </c>
    </row>
    <row r="123" spans="1:18" ht="15" customHeight="1">
      <c r="B123" s="14">
        <v>6</v>
      </c>
      <c r="C123" s="14" t="e">
        <f>報告書!#REF!</f>
        <v>#REF!</v>
      </c>
      <c r="E123" s="14" t="e">
        <f>報告書!#REF!</f>
        <v>#REF!</v>
      </c>
      <c r="F123" s="14" t="e">
        <f>報告書!#REF!</f>
        <v>#REF!</v>
      </c>
      <c r="G123" s="87" t="str">
        <f>IF(ISERROR(VLOOKUP(E123,労務比率,報告書!#REF!,FALSE)),"",VLOOKUP(E123,労務比率,報告書!#REF!,FALSE))</f>
        <v/>
      </c>
      <c r="H123" s="87" t="str">
        <f>IF(ISERROR(VLOOKUP(E123,労務比率,報告書!#REF!+1,FALSE)),"",VLOOKUP(E123,労務比率,報告書!#REF!+1,FALSE))</f>
        <v/>
      </c>
      <c r="I123" s="14" t="e">
        <f>報告書!#REF!</f>
        <v>#REF!</v>
      </c>
      <c r="J123" s="14" t="e">
        <f>報告書!#REF!</f>
        <v>#REF!</v>
      </c>
      <c r="K123" s="14" t="e">
        <f>報告書!#REF!</f>
        <v>#REF!</v>
      </c>
      <c r="L123" s="116">
        <f t="shared" si="26"/>
        <v>0</v>
      </c>
      <c r="M123" s="87">
        <f t="shared" si="28"/>
        <v>0</v>
      </c>
      <c r="N123" s="120" t="e">
        <f t="shared" si="27"/>
        <v>#REF!</v>
      </c>
      <c r="O123" s="119" t="e">
        <f t="shared" si="25"/>
        <v>#REF!</v>
      </c>
      <c r="P123" s="120"/>
      <c r="Q123" s="120"/>
      <c r="R123" s="120" t="e">
        <f>IF(AND(J123=0,C123&gt;=設定シート!E$85,C123&lt;=設定シート!G$85),1,0)</f>
        <v>#REF!</v>
      </c>
    </row>
    <row r="124" spans="1:18" ht="15" customHeight="1">
      <c r="B124" s="14">
        <v>7</v>
      </c>
      <c r="C124" s="14" t="e">
        <f>報告書!#REF!</f>
        <v>#REF!</v>
      </c>
      <c r="E124" s="14" t="e">
        <f>報告書!#REF!</f>
        <v>#REF!</v>
      </c>
      <c r="F124" s="14" t="e">
        <f>報告書!#REF!</f>
        <v>#REF!</v>
      </c>
      <c r="G124" s="87" t="str">
        <f>IF(ISERROR(VLOOKUP(E124,労務比率,報告書!#REF!,FALSE)),"",VLOOKUP(E124,労務比率,報告書!#REF!,FALSE))</f>
        <v/>
      </c>
      <c r="H124" s="87" t="str">
        <f>IF(ISERROR(VLOOKUP(E124,労務比率,報告書!#REF!+1,FALSE)),"",VLOOKUP(E124,労務比率,報告書!#REF!+1,FALSE))</f>
        <v/>
      </c>
      <c r="I124" s="14" t="e">
        <f>報告書!#REF!</f>
        <v>#REF!</v>
      </c>
      <c r="J124" s="14" t="e">
        <f>報告書!#REF!</f>
        <v>#REF!</v>
      </c>
      <c r="K124" s="14" t="e">
        <f>報告書!#REF!</f>
        <v>#REF!</v>
      </c>
      <c r="L124" s="116">
        <f t="shared" si="26"/>
        <v>0</v>
      </c>
      <c r="M124" s="87">
        <f t="shared" si="28"/>
        <v>0</v>
      </c>
      <c r="N124" s="120" t="e">
        <f t="shared" si="27"/>
        <v>#REF!</v>
      </c>
      <c r="O124" s="119" t="e">
        <f t="shared" si="25"/>
        <v>#REF!</v>
      </c>
      <c r="P124" s="120"/>
      <c r="Q124" s="120"/>
      <c r="R124" s="120" t="e">
        <f>IF(AND(J124=0,C124&gt;=設定シート!E$85,C124&lt;=設定シート!G$85),1,0)</f>
        <v>#REF!</v>
      </c>
    </row>
    <row r="125" spans="1:18" ht="15" customHeight="1">
      <c r="B125" s="14">
        <v>8</v>
      </c>
      <c r="C125" s="14" t="e">
        <f>報告書!#REF!</f>
        <v>#REF!</v>
      </c>
      <c r="E125" s="14" t="e">
        <f>報告書!#REF!</f>
        <v>#REF!</v>
      </c>
      <c r="F125" s="14" t="e">
        <f>報告書!#REF!</f>
        <v>#REF!</v>
      </c>
      <c r="G125" s="87" t="str">
        <f>IF(ISERROR(VLOOKUP(E125,労務比率,報告書!#REF!,FALSE)),"",VLOOKUP(E125,労務比率,報告書!#REF!,FALSE))</f>
        <v/>
      </c>
      <c r="H125" s="87" t="str">
        <f>IF(ISERROR(VLOOKUP(E125,労務比率,報告書!#REF!+1,FALSE)),"",VLOOKUP(E125,労務比率,報告書!#REF!+1,FALSE))</f>
        <v/>
      </c>
      <c r="I125" s="14" t="e">
        <f>報告書!#REF!</f>
        <v>#REF!</v>
      </c>
      <c r="J125" s="14" t="e">
        <f>報告書!#REF!</f>
        <v>#REF!</v>
      </c>
      <c r="K125" s="14" t="e">
        <f>報告書!#REF!</f>
        <v>#REF!</v>
      </c>
      <c r="L125" s="116">
        <f t="shared" si="26"/>
        <v>0</v>
      </c>
      <c r="M125" s="87">
        <f t="shared" si="28"/>
        <v>0</v>
      </c>
      <c r="N125" s="120" t="e">
        <f t="shared" si="27"/>
        <v>#REF!</v>
      </c>
      <c r="O125" s="119" t="e">
        <f t="shared" si="25"/>
        <v>#REF!</v>
      </c>
      <c r="P125" s="120"/>
      <c r="Q125" s="120"/>
      <c r="R125" s="120" t="e">
        <f>IF(AND(J125=0,C125&gt;=設定シート!E$85,C125&lt;=設定シート!G$85),1,0)</f>
        <v>#REF!</v>
      </c>
    </row>
    <row r="126" spans="1:18" ht="15" customHeight="1">
      <c r="B126" s="14">
        <v>9</v>
      </c>
      <c r="C126" s="14" t="e">
        <f>報告書!#REF!</f>
        <v>#REF!</v>
      </c>
      <c r="E126" s="14" t="e">
        <f>報告書!#REF!</f>
        <v>#REF!</v>
      </c>
      <c r="F126" s="14" t="e">
        <f>報告書!#REF!</f>
        <v>#REF!</v>
      </c>
      <c r="G126" s="87" t="str">
        <f>IF(ISERROR(VLOOKUP(E126,労務比率,報告書!#REF!,FALSE)),"",VLOOKUP(E126,労務比率,報告書!#REF!,FALSE))</f>
        <v/>
      </c>
      <c r="H126" s="87" t="str">
        <f>IF(ISERROR(VLOOKUP(E126,労務比率,報告書!#REF!+1,FALSE)),"",VLOOKUP(E126,労務比率,報告書!#REF!+1,FALSE))</f>
        <v/>
      </c>
      <c r="I126" s="14" t="e">
        <f>報告書!#REF!</f>
        <v>#REF!</v>
      </c>
      <c r="J126" s="14" t="e">
        <f>報告書!#REF!</f>
        <v>#REF!</v>
      </c>
      <c r="K126" s="14" t="e">
        <f>報告書!#REF!</f>
        <v>#REF!</v>
      </c>
      <c r="L126" s="116">
        <f t="shared" si="26"/>
        <v>0</v>
      </c>
      <c r="M126" s="87">
        <f t="shared" si="28"/>
        <v>0</v>
      </c>
      <c r="N126" s="120" t="e">
        <f t="shared" si="27"/>
        <v>#REF!</v>
      </c>
      <c r="O126" s="119" t="e">
        <f t="shared" si="25"/>
        <v>#REF!</v>
      </c>
      <c r="P126" s="120"/>
      <c r="Q126" s="120"/>
      <c r="R126" s="120" t="e">
        <f>IF(AND(J126=0,C126&gt;=設定シート!E$85,C126&lt;=設定シート!G$85),1,0)</f>
        <v>#REF!</v>
      </c>
    </row>
    <row r="127" spans="1:18" ht="15" customHeight="1">
      <c r="A127" s="14">
        <v>10</v>
      </c>
      <c r="B127" s="14">
        <v>1</v>
      </c>
      <c r="C127" s="14" t="e">
        <f>報告書!#REF!</f>
        <v>#REF!</v>
      </c>
      <c r="E127" s="14" t="e">
        <f>報告書!#REF!</f>
        <v>#REF!</v>
      </c>
      <c r="F127" s="14" t="e">
        <f>報告書!#REF!</f>
        <v>#REF!</v>
      </c>
      <c r="G127" s="87" t="str">
        <f>IF(ISERROR(VLOOKUP(E127,労務比率,報告書!#REF!,FALSE)),"",VLOOKUP(E127,労務比率,報告書!#REF!,FALSE))</f>
        <v/>
      </c>
      <c r="H127" s="87" t="str">
        <f>IF(ISERROR(VLOOKUP(E127,労務比率,報告書!#REF!+1,FALSE)),"",VLOOKUP(E127,労務比率,報告書!#REF!+1,FALSE))</f>
        <v/>
      </c>
      <c r="I127" s="14" t="e">
        <f>報告書!#REF!</f>
        <v>#REF!</v>
      </c>
      <c r="J127" s="14" t="e">
        <f>報告書!#REF!</f>
        <v>#REF!</v>
      </c>
      <c r="K127" s="14" t="e">
        <f>報告書!#REF!</f>
        <v>#REF!</v>
      </c>
      <c r="L127" s="116">
        <f t="shared" si="26"/>
        <v>0</v>
      </c>
      <c r="M127" s="87">
        <f t="shared" si="28"/>
        <v>0</v>
      </c>
      <c r="N127" s="120" t="e">
        <f t="shared" si="27"/>
        <v>#REF!</v>
      </c>
      <c r="O127" s="119" t="e">
        <f t="shared" si="25"/>
        <v>#REF!</v>
      </c>
      <c r="P127" s="120">
        <f>INT(SUMIF(O127:O135,0,I127:I135)*105/108)</f>
        <v>0</v>
      </c>
      <c r="Q127" s="123">
        <f>INT(P127*IF(COUNTIF(R127:R135,1)=0,0,SUMIF(R127:R135,1,G127:G135)/COUNTIF(R127:R135,1))/100)</f>
        <v>0</v>
      </c>
      <c r="R127" s="120" t="e">
        <f>IF(AND(J127=0,C127&gt;=設定シート!E$85,C127&lt;=設定シート!G$85),1,0)</f>
        <v>#REF!</v>
      </c>
    </row>
    <row r="128" spans="1:18" ht="15" customHeight="1">
      <c r="B128" s="14">
        <v>2</v>
      </c>
      <c r="C128" s="14" t="e">
        <f>報告書!#REF!</f>
        <v>#REF!</v>
      </c>
      <c r="E128" s="14" t="e">
        <f>報告書!#REF!</f>
        <v>#REF!</v>
      </c>
      <c r="F128" s="14" t="e">
        <f>報告書!#REF!</f>
        <v>#REF!</v>
      </c>
      <c r="G128" s="87" t="str">
        <f>IF(ISERROR(VLOOKUP(E128,労務比率,報告書!#REF!,FALSE)),"",VLOOKUP(E128,労務比率,報告書!#REF!,FALSE))</f>
        <v/>
      </c>
      <c r="H128" s="87" t="str">
        <f>IF(ISERROR(VLOOKUP(E128,労務比率,報告書!#REF!+1,FALSE)),"",VLOOKUP(E128,労務比率,報告書!#REF!+1,FALSE))</f>
        <v/>
      </c>
      <c r="I128" s="14" t="e">
        <f>報告書!#REF!</f>
        <v>#REF!</v>
      </c>
      <c r="J128" s="14" t="e">
        <f>報告書!#REF!</f>
        <v>#REF!</v>
      </c>
      <c r="K128" s="14" t="e">
        <f>報告書!#REF!</f>
        <v>#REF!</v>
      </c>
      <c r="L128" s="116">
        <f t="shared" si="26"/>
        <v>0</v>
      </c>
      <c r="M128" s="87">
        <f t="shared" si="28"/>
        <v>0</v>
      </c>
      <c r="N128" s="120" t="e">
        <f t="shared" si="27"/>
        <v>#REF!</v>
      </c>
      <c r="O128" s="119" t="e">
        <f t="shared" si="25"/>
        <v>#REF!</v>
      </c>
      <c r="P128" s="120"/>
      <c r="Q128" s="120"/>
      <c r="R128" s="120" t="e">
        <f>IF(AND(J128=0,C128&gt;=設定シート!E$85,C128&lt;=設定シート!G$85),1,0)</f>
        <v>#REF!</v>
      </c>
    </row>
    <row r="129" spans="1:18" ht="15" customHeight="1">
      <c r="B129" s="14">
        <v>3</v>
      </c>
      <c r="C129" s="14" t="e">
        <f>報告書!#REF!</f>
        <v>#REF!</v>
      </c>
      <c r="E129" s="14" t="e">
        <f>報告書!#REF!</f>
        <v>#REF!</v>
      </c>
      <c r="F129" s="14" t="e">
        <f>報告書!#REF!</f>
        <v>#REF!</v>
      </c>
      <c r="G129" s="87" t="str">
        <f>IF(ISERROR(VLOOKUP(E129,労務比率,報告書!#REF!,FALSE)),"",VLOOKUP(E129,労務比率,報告書!#REF!,FALSE))</f>
        <v/>
      </c>
      <c r="H129" s="87" t="str">
        <f>IF(ISERROR(VLOOKUP(E129,労務比率,報告書!#REF!+1,FALSE)),"",VLOOKUP(E129,労務比率,報告書!#REF!+1,FALSE))</f>
        <v/>
      </c>
      <c r="I129" s="14" t="e">
        <f>報告書!#REF!</f>
        <v>#REF!</v>
      </c>
      <c r="J129" s="14" t="e">
        <f>報告書!#REF!</f>
        <v>#REF!</v>
      </c>
      <c r="K129" s="14" t="e">
        <f>報告書!#REF!</f>
        <v>#REF!</v>
      </c>
      <c r="L129" s="116">
        <f t="shared" si="26"/>
        <v>0</v>
      </c>
      <c r="M129" s="87">
        <f t="shared" si="28"/>
        <v>0</v>
      </c>
      <c r="N129" s="120" t="e">
        <f t="shared" si="27"/>
        <v>#REF!</v>
      </c>
      <c r="O129" s="119" t="e">
        <f t="shared" si="25"/>
        <v>#REF!</v>
      </c>
      <c r="P129" s="120"/>
      <c r="Q129" s="120"/>
      <c r="R129" s="120" t="e">
        <f>IF(AND(J129=0,C129&gt;=設定シート!E$85,C129&lt;=設定シート!G$85),1,0)</f>
        <v>#REF!</v>
      </c>
    </row>
    <row r="130" spans="1:18" ht="15" customHeight="1">
      <c r="B130" s="14">
        <v>4</v>
      </c>
      <c r="C130" s="14" t="e">
        <f>報告書!#REF!</f>
        <v>#REF!</v>
      </c>
      <c r="E130" s="14" t="e">
        <f>報告書!#REF!</f>
        <v>#REF!</v>
      </c>
      <c r="F130" s="14" t="e">
        <f>報告書!#REF!</f>
        <v>#REF!</v>
      </c>
      <c r="G130" s="87" t="str">
        <f>IF(ISERROR(VLOOKUP(E130,労務比率,報告書!#REF!,FALSE)),"",VLOOKUP(E130,労務比率,報告書!#REF!,FALSE))</f>
        <v/>
      </c>
      <c r="H130" s="87" t="str">
        <f>IF(ISERROR(VLOOKUP(E130,労務比率,報告書!#REF!+1,FALSE)),"",VLOOKUP(E130,労務比率,報告書!#REF!+1,FALSE))</f>
        <v/>
      </c>
      <c r="I130" s="14" t="e">
        <f>報告書!#REF!</f>
        <v>#REF!</v>
      </c>
      <c r="J130" s="14" t="e">
        <f>報告書!#REF!</f>
        <v>#REF!</v>
      </c>
      <c r="K130" s="14" t="e">
        <f>報告書!#REF!</f>
        <v>#REF!</v>
      </c>
      <c r="L130" s="116">
        <f t="shared" si="26"/>
        <v>0</v>
      </c>
      <c r="M130" s="87">
        <f t="shared" si="28"/>
        <v>0</v>
      </c>
      <c r="N130" s="120" t="e">
        <f t="shared" si="27"/>
        <v>#REF!</v>
      </c>
      <c r="O130" s="119" t="e">
        <f t="shared" si="25"/>
        <v>#REF!</v>
      </c>
      <c r="P130" s="120"/>
      <c r="Q130" s="120"/>
      <c r="R130" s="120" t="e">
        <f>IF(AND(J130=0,C130&gt;=設定シート!E$85,C130&lt;=設定シート!G$85),1,0)</f>
        <v>#REF!</v>
      </c>
    </row>
    <row r="131" spans="1:18" ht="15" customHeight="1">
      <c r="B131" s="14">
        <v>5</v>
      </c>
      <c r="C131" s="14" t="e">
        <f>報告書!#REF!</f>
        <v>#REF!</v>
      </c>
      <c r="E131" s="14" t="e">
        <f>報告書!#REF!</f>
        <v>#REF!</v>
      </c>
      <c r="F131" s="14" t="e">
        <f>報告書!#REF!</f>
        <v>#REF!</v>
      </c>
      <c r="G131" s="87" t="str">
        <f>IF(ISERROR(VLOOKUP(E131,労務比率,報告書!#REF!,FALSE)),"",VLOOKUP(E131,労務比率,報告書!#REF!,FALSE))</f>
        <v/>
      </c>
      <c r="H131" s="87" t="str">
        <f>IF(ISERROR(VLOOKUP(E131,労務比率,報告書!#REF!+1,FALSE)),"",VLOOKUP(E131,労務比率,報告書!#REF!+1,FALSE))</f>
        <v/>
      </c>
      <c r="I131" s="14" t="e">
        <f>報告書!#REF!</f>
        <v>#REF!</v>
      </c>
      <c r="J131" s="14" t="e">
        <f>報告書!#REF!</f>
        <v>#REF!</v>
      </c>
      <c r="K131" s="14" t="e">
        <f>報告書!#REF!</f>
        <v>#REF!</v>
      </c>
      <c r="L131" s="116">
        <f t="shared" si="26"/>
        <v>0</v>
      </c>
      <c r="M131" s="87">
        <f t="shared" si="28"/>
        <v>0</v>
      </c>
      <c r="N131" s="120" t="e">
        <f t="shared" si="27"/>
        <v>#REF!</v>
      </c>
      <c r="O131" s="119" t="e">
        <f t="shared" si="25"/>
        <v>#REF!</v>
      </c>
      <c r="P131" s="120"/>
      <c r="Q131" s="120"/>
      <c r="R131" s="120" t="e">
        <f>IF(AND(J131=0,C131&gt;=設定シート!E$85,C131&lt;=設定シート!G$85),1,0)</f>
        <v>#REF!</v>
      </c>
    </row>
    <row r="132" spans="1:18" ht="15" customHeight="1">
      <c r="B132" s="14">
        <v>6</v>
      </c>
      <c r="C132" s="14" t="e">
        <f>報告書!#REF!</f>
        <v>#REF!</v>
      </c>
      <c r="E132" s="14" t="e">
        <f>報告書!#REF!</f>
        <v>#REF!</v>
      </c>
      <c r="F132" s="14" t="e">
        <f>報告書!#REF!</f>
        <v>#REF!</v>
      </c>
      <c r="G132" s="87" t="str">
        <f>IF(ISERROR(VLOOKUP(E132,労務比率,報告書!#REF!,FALSE)),"",VLOOKUP(E132,労務比率,報告書!#REF!,FALSE))</f>
        <v/>
      </c>
      <c r="H132" s="87" t="str">
        <f>IF(ISERROR(VLOOKUP(E132,労務比率,報告書!#REF!+1,FALSE)),"",VLOOKUP(E132,労務比率,報告書!#REF!+1,FALSE))</f>
        <v/>
      </c>
      <c r="I132" s="14" t="e">
        <f>報告書!#REF!</f>
        <v>#REF!</v>
      </c>
      <c r="J132" s="14" t="e">
        <f>報告書!#REF!</f>
        <v>#REF!</v>
      </c>
      <c r="K132" s="14" t="e">
        <f>報告書!#REF!</f>
        <v>#REF!</v>
      </c>
      <c r="L132" s="116">
        <f t="shared" si="26"/>
        <v>0</v>
      </c>
      <c r="M132" s="87">
        <f t="shared" si="28"/>
        <v>0</v>
      </c>
      <c r="N132" s="120" t="e">
        <f t="shared" si="27"/>
        <v>#REF!</v>
      </c>
      <c r="O132" s="119" t="e">
        <f t="shared" si="25"/>
        <v>#REF!</v>
      </c>
      <c r="P132" s="120"/>
      <c r="Q132" s="120"/>
      <c r="R132" s="120" t="e">
        <f>IF(AND(J132=0,C132&gt;=設定シート!E$85,C132&lt;=設定シート!G$85),1,0)</f>
        <v>#REF!</v>
      </c>
    </row>
    <row r="133" spans="1:18" ht="15" customHeight="1">
      <c r="B133" s="14">
        <v>7</v>
      </c>
      <c r="C133" s="14" t="e">
        <f>報告書!#REF!</f>
        <v>#REF!</v>
      </c>
      <c r="E133" s="14" t="e">
        <f>報告書!#REF!</f>
        <v>#REF!</v>
      </c>
      <c r="F133" s="14" t="e">
        <f>報告書!#REF!</f>
        <v>#REF!</v>
      </c>
      <c r="G133" s="87" t="str">
        <f>IF(ISERROR(VLOOKUP(E133,労務比率,報告書!#REF!,FALSE)),"",VLOOKUP(E133,労務比率,報告書!#REF!,FALSE))</f>
        <v/>
      </c>
      <c r="H133" s="87" t="str">
        <f>IF(ISERROR(VLOOKUP(E133,労務比率,報告書!#REF!+1,FALSE)),"",VLOOKUP(E133,労務比率,報告書!#REF!+1,FALSE))</f>
        <v/>
      </c>
      <c r="I133" s="14" t="e">
        <f>報告書!#REF!</f>
        <v>#REF!</v>
      </c>
      <c r="J133" s="14" t="e">
        <f>報告書!#REF!</f>
        <v>#REF!</v>
      </c>
      <c r="K133" s="14" t="e">
        <f>報告書!#REF!</f>
        <v>#REF!</v>
      </c>
      <c r="L133" s="116">
        <f t="shared" si="26"/>
        <v>0</v>
      </c>
      <c r="M133" s="87">
        <f t="shared" si="28"/>
        <v>0</v>
      </c>
      <c r="N133" s="120" t="e">
        <f t="shared" si="27"/>
        <v>#REF!</v>
      </c>
      <c r="O133" s="119" t="e">
        <f t="shared" si="25"/>
        <v>#REF!</v>
      </c>
      <c r="P133" s="120"/>
      <c r="Q133" s="120"/>
      <c r="R133" s="120" t="e">
        <f>IF(AND(J133=0,C133&gt;=設定シート!E$85,C133&lt;=設定シート!G$85),1,0)</f>
        <v>#REF!</v>
      </c>
    </row>
    <row r="134" spans="1:18" ht="15" customHeight="1">
      <c r="B134" s="14">
        <v>8</v>
      </c>
      <c r="C134" s="14" t="e">
        <f>報告書!#REF!</f>
        <v>#REF!</v>
      </c>
      <c r="E134" s="14" t="e">
        <f>報告書!#REF!</f>
        <v>#REF!</v>
      </c>
      <c r="F134" s="14" t="e">
        <f>報告書!#REF!</f>
        <v>#REF!</v>
      </c>
      <c r="G134" s="87" t="str">
        <f>IF(ISERROR(VLOOKUP(E134,労務比率,報告書!#REF!,FALSE)),"",VLOOKUP(E134,労務比率,報告書!#REF!,FALSE))</f>
        <v/>
      </c>
      <c r="H134" s="87" t="str">
        <f>IF(ISERROR(VLOOKUP(E134,労務比率,報告書!#REF!+1,FALSE)),"",VLOOKUP(E134,労務比率,報告書!#REF!+1,FALSE))</f>
        <v/>
      </c>
      <c r="I134" s="14" t="e">
        <f>報告書!#REF!</f>
        <v>#REF!</v>
      </c>
      <c r="J134" s="14" t="e">
        <f>報告書!#REF!</f>
        <v>#REF!</v>
      </c>
      <c r="K134" s="14" t="e">
        <f>報告書!#REF!</f>
        <v>#REF!</v>
      </c>
      <c r="L134" s="116">
        <f t="shared" si="26"/>
        <v>0</v>
      </c>
      <c r="M134" s="87">
        <f t="shared" si="28"/>
        <v>0</v>
      </c>
      <c r="N134" s="120" t="e">
        <f t="shared" si="27"/>
        <v>#REF!</v>
      </c>
      <c r="O134" s="119" t="e">
        <f t="shared" si="25"/>
        <v>#REF!</v>
      </c>
      <c r="P134" s="120"/>
      <c r="Q134" s="120"/>
      <c r="R134" s="120" t="e">
        <f>IF(AND(J134=0,C134&gt;=設定シート!E$85,C134&lt;=設定シート!G$85),1,0)</f>
        <v>#REF!</v>
      </c>
    </row>
    <row r="135" spans="1:18" ht="15" customHeight="1">
      <c r="B135" s="14">
        <v>9</v>
      </c>
      <c r="C135" s="14" t="e">
        <f>報告書!#REF!</f>
        <v>#REF!</v>
      </c>
      <c r="E135" s="14" t="e">
        <f>報告書!#REF!</f>
        <v>#REF!</v>
      </c>
      <c r="F135" s="14" t="e">
        <f>報告書!#REF!</f>
        <v>#REF!</v>
      </c>
      <c r="G135" s="87" t="str">
        <f>IF(ISERROR(VLOOKUP(E135,労務比率,報告書!#REF!,FALSE)),"",VLOOKUP(E135,労務比率,報告書!#REF!,FALSE))</f>
        <v/>
      </c>
      <c r="H135" s="87" t="str">
        <f>IF(ISERROR(VLOOKUP(E135,労務比率,報告書!#REF!+1,FALSE)),"",VLOOKUP(E135,労務比率,報告書!#REF!+1,FALSE))</f>
        <v/>
      </c>
      <c r="I135" s="14" t="e">
        <f>報告書!#REF!</f>
        <v>#REF!</v>
      </c>
      <c r="J135" s="14" t="e">
        <f>報告書!#REF!</f>
        <v>#REF!</v>
      </c>
      <c r="K135" s="14" t="e">
        <f>報告書!#REF!</f>
        <v>#REF!</v>
      </c>
      <c r="L135" s="116">
        <f t="shared" si="26"/>
        <v>0</v>
      </c>
      <c r="M135" s="87">
        <f t="shared" si="28"/>
        <v>0</v>
      </c>
      <c r="N135" s="120" t="e">
        <f t="shared" si="27"/>
        <v>#REF!</v>
      </c>
      <c r="O135" s="119" t="e">
        <f t="shared" si="25"/>
        <v>#REF!</v>
      </c>
      <c r="P135" s="120"/>
      <c r="Q135" s="120"/>
      <c r="R135" s="120" t="e">
        <f>IF(AND(J135=0,C135&gt;=設定シート!E$85,C135&lt;=設定シート!G$85),1,0)</f>
        <v>#REF!</v>
      </c>
    </row>
    <row r="136" spans="1:18" ht="15" customHeight="1">
      <c r="A136" s="14">
        <v>11</v>
      </c>
      <c r="B136" s="14">
        <v>1</v>
      </c>
      <c r="C136" s="14" t="e">
        <f>報告書!#REF!</f>
        <v>#REF!</v>
      </c>
      <c r="E136" s="14" t="e">
        <f>報告書!#REF!</f>
        <v>#REF!</v>
      </c>
      <c r="F136" s="14" t="e">
        <f>報告書!#REF!</f>
        <v>#REF!</v>
      </c>
      <c r="G136" s="87" t="str">
        <f>IF(ISERROR(VLOOKUP(E136,労務比率,報告書!#REF!,FALSE)),"",VLOOKUP(E136,労務比率,報告書!#REF!,FALSE))</f>
        <v/>
      </c>
      <c r="H136" s="87" t="str">
        <f>IF(ISERROR(VLOOKUP(E136,労務比率,報告書!#REF!+1,FALSE)),"",VLOOKUP(E136,労務比率,報告書!#REF!+1,FALSE))</f>
        <v/>
      </c>
      <c r="I136" s="14" t="e">
        <f>報告書!#REF!</f>
        <v>#REF!</v>
      </c>
      <c r="J136" s="14" t="e">
        <f>報告書!#REF!</f>
        <v>#REF!</v>
      </c>
      <c r="K136" s="14" t="e">
        <f>報告書!#REF!</f>
        <v>#REF!</v>
      </c>
      <c r="L136" s="116">
        <f t="shared" si="26"/>
        <v>0</v>
      </c>
      <c r="M136" s="87">
        <f t="shared" si="28"/>
        <v>0</v>
      </c>
      <c r="N136" s="120" t="e">
        <f t="shared" si="27"/>
        <v>#REF!</v>
      </c>
      <c r="O136" s="119" t="e">
        <f t="shared" si="25"/>
        <v>#REF!</v>
      </c>
      <c r="P136" s="120">
        <f>INT(SUMIF(O136:O144,0,I136:I144)*105/108)</f>
        <v>0</v>
      </c>
      <c r="Q136" s="123">
        <f>INT(P136*IF(COUNTIF(R136:R144,1)=0,0,SUMIF(R136:R144,1,G136:G144)/COUNTIF(R136:R144,1))/100)</f>
        <v>0</v>
      </c>
      <c r="R136" s="120" t="e">
        <f>IF(AND(J136=0,C136&gt;=設定シート!E$85,C136&lt;=設定シート!G$85),1,0)</f>
        <v>#REF!</v>
      </c>
    </row>
    <row r="137" spans="1:18" ht="15" customHeight="1">
      <c r="B137" s="14">
        <v>2</v>
      </c>
      <c r="C137" s="14" t="e">
        <f>報告書!#REF!</f>
        <v>#REF!</v>
      </c>
      <c r="E137" s="14" t="e">
        <f>報告書!#REF!</f>
        <v>#REF!</v>
      </c>
      <c r="F137" s="14" t="e">
        <f>報告書!#REF!</f>
        <v>#REF!</v>
      </c>
      <c r="G137" s="87" t="str">
        <f>IF(ISERROR(VLOOKUP(E137,労務比率,報告書!#REF!,FALSE)),"",VLOOKUP(E137,労務比率,報告書!#REF!,FALSE))</f>
        <v/>
      </c>
      <c r="H137" s="87" t="str">
        <f>IF(ISERROR(VLOOKUP(E137,労務比率,報告書!#REF!+1,FALSE)),"",VLOOKUP(E137,労務比率,報告書!#REF!+1,FALSE))</f>
        <v/>
      </c>
      <c r="I137" s="14" t="e">
        <f>報告書!#REF!</f>
        <v>#REF!</v>
      </c>
      <c r="J137" s="14" t="e">
        <f>報告書!#REF!</f>
        <v>#REF!</v>
      </c>
      <c r="K137" s="14" t="e">
        <f>報告書!#REF!</f>
        <v>#REF!</v>
      </c>
      <c r="L137" s="116">
        <f t="shared" si="26"/>
        <v>0</v>
      </c>
      <c r="M137" s="87">
        <f t="shared" si="28"/>
        <v>0</v>
      </c>
      <c r="N137" s="120" t="e">
        <f t="shared" si="27"/>
        <v>#REF!</v>
      </c>
      <c r="O137" s="119" t="e">
        <f t="shared" si="25"/>
        <v>#REF!</v>
      </c>
      <c r="P137" s="120"/>
      <c r="Q137" s="120"/>
      <c r="R137" s="120" t="e">
        <f>IF(AND(J137=0,C137&gt;=設定シート!E$85,C137&lt;=設定シート!G$85),1,0)</f>
        <v>#REF!</v>
      </c>
    </row>
    <row r="138" spans="1:18" ht="15" customHeight="1">
      <c r="B138" s="14">
        <v>3</v>
      </c>
      <c r="C138" s="14" t="e">
        <f>報告書!#REF!</f>
        <v>#REF!</v>
      </c>
      <c r="E138" s="14" t="e">
        <f>報告書!#REF!</f>
        <v>#REF!</v>
      </c>
      <c r="F138" s="14" t="e">
        <f>報告書!#REF!</f>
        <v>#REF!</v>
      </c>
      <c r="G138" s="87" t="str">
        <f>IF(ISERROR(VLOOKUP(E138,労務比率,報告書!#REF!,FALSE)),"",VLOOKUP(E138,労務比率,報告書!#REF!,FALSE))</f>
        <v/>
      </c>
      <c r="H138" s="87" t="str">
        <f>IF(ISERROR(VLOOKUP(E138,労務比率,報告書!#REF!+1,FALSE)),"",VLOOKUP(E138,労務比率,報告書!#REF!+1,FALSE))</f>
        <v/>
      </c>
      <c r="I138" s="14" t="e">
        <f>報告書!#REF!</f>
        <v>#REF!</v>
      </c>
      <c r="J138" s="14" t="e">
        <f>報告書!#REF!</f>
        <v>#REF!</v>
      </c>
      <c r="K138" s="14" t="e">
        <f>報告書!#REF!</f>
        <v>#REF!</v>
      </c>
      <c r="L138" s="116">
        <f t="shared" si="26"/>
        <v>0</v>
      </c>
      <c r="M138" s="87">
        <f t="shared" si="28"/>
        <v>0</v>
      </c>
      <c r="N138" s="120" t="e">
        <f t="shared" si="27"/>
        <v>#REF!</v>
      </c>
      <c r="O138" s="119" t="e">
        <f t="shared" si="25"/>
        <v>#REF!</v>
      </c>
      <c r="P138" s="120"/>
      <c r="Q138" s="120"/>
      <c r="R138" s="120" t="e">
        <f>IF(AND(J138=0,C138&gt;=設定シート!E$85,C138&lt;=設定シート!G$85),1,0)</f>
        <v>#REF!</v>
      </c>
    </row>
    <row r="139" spans="1:18" ht="15" customHeight="1">
      <c r="B139" s="14">
        <v>4</v>
      </c>
      <c r="C139" s="14" t="e">
        <f>報告書!#REF!</f>
        <v>#REF!</v>
      </c>
      <c r="E139" s="14" t="e">
        <f>報告書!#REF!</f>
        <v>#REF!</v>
      </c>
      <c r="F139" s="14" t="e">
        <f>報告書!#REF!</f>
        <v>#REF!</v>
      </c>
      <c r="G139" s="87" t="str">
        <f>IF(ISERROR(VLOOKUP(E139,労務比率,報告書!#REF!,FALSE)),"",VLOOKUP(E139,労務比率,報告書!#REF!,FALSE))</f>
        <v/>
      </c>
      <c r="H139" s="87" t="str">
        <f>IF(ISERROR(VLOOKUP(E139,労務比率,報告書!#REF!+1,FALSE)),"",VLOOKUP(E139,労務比率,報告書!#REF!+1,FALSE))</f>
        <v/>
      </c>
      <c r="I139" s="14" t="e">
        <f>報告書!#REF!</f>
        <v>#REF!</v>
      </c>
      <c r="J139" s="14" t="e">
        <f>報告書!#REF!</f>
        <v>#REF!</v>
      </c>
      <c r="K139" s="14" t="e">
        <f>報告書!#REF!</f>
        <v>#REF!</v>
      </c>
      <c r="L139" s="116">
        <f t="shared" si="26"/>
        <v>0</v>
      </c>
      <c r="M139" s="87">
        <f t="shared" si="28"/>
        <v>0</v>
      </c>
      <c r="N139" s="120" t="e">
        <f t="shared" si="27"/>
        <v>#REF!</v>
      </c>
      <c r="O139" s="119" t="e">
        <f t="shared" si="25"/>
        <v>#REF!</v>
      </c>
      <c r="P139" s="120"/>
      <c r="Q139" s="120"/>
      <c r="R139" s="120" t="e">
        <f>IF(AND(J139=0,C139&gt;=設定シート!E$85,C139&lt;=設定シート!G$85),1,0)</f>
        <v>#REF!</v>
      </c>
    </row>
    <row r="140" spans="1:18" ht="15" customHeight="1">
      <c r="B140" s="14">
        <v>5</v>
      </c>
      <c r="C140" s="14" t="e">
        <f>報告書!#REF!</f>
        <v>#REF!</v>
      </c>
      <c r="E140" s="14" t="e">
        <f>報告書!#REF!</f>
        <v>#REF!</v>
      </c>
      <c r="F140" s="14" t="e">
        <f>報告書!#REF!</f>
        <v>#REF!</v>
      </c>
      <c r="G140" s="87" t="str">
        <f>IF(ISERROR(VLOOKUP(E140,労務比率,報告書!#REF!,FALSE)),"",VLOOKUP(E140,労務比率,報告書!#REF!,FALSE))</f>
        <v/>
      </c>
      <c r="H140" s="87" t="str">
        <f>IF(ISERROR(VLOOKUP(E140,労務比率,報告書!#REF!+1,FALSE)),"",VLOOKUP(E140,労務比率,報告書!#REF!+1,FALSE))</f>
        <v/>
      </c>
      <c r="I140" s="14" t="e">
        <f>報告書!#REF!</f>
        <v>#REF!</v>
      </c>
      <c r="J140" s="14" t="e">
        <f>報告書!#REF!</f>
        <v>#REF!</v>
      </c>
      <c r="K140" s="14" t="e">
        <f>報告書!#REF!</f>
        <v>#REF!</v>
      </c>
      <c r="L140" s="116">
        <f t="shared" si="26"/>
        <v>0</v>
      </c>
      <c r="M140" s="87">
        <f t="shared" si="28"/>
        <v>0</v>
      </c>
      <c r="N140" s="120" t="e">
        <f t="shared" si="27"/>
        <v>#REF!</v>
      </c>
      <c r="O140" s="119" t="e">
        <f t="shared" si="25"/>
        <v>#REF!</v>
      </c>
      <c r="P140" s="120"/>
      <c r="Q140" s="120"/>
      <c r="R140" s="120" t="e">
        <f>IF(AND(J140=0,C140&gt;=設定シート!E$85,C140&lt;=設定シート!G$85),1,0)</f>
        <v>#REF!</v>
      </c>
    </row>
    <row r="141" spans="1:18" ht="15" customHeight="1">
      <c r="B141" s="14">
        <v>6</v>
      </c>
      <c r="C141" s="14" t="e">
        <f>報告書!#REF!</f>
        <v>#REF!</v>
      </c>
      <c r="E141" s="14" t="e">
        <f>報告書!#REF!</f>
        <v>#REF!</v>
      </c>
      <c r="F141" s="14" t="e">
        <f>報告書!#REF!</f>
        <v>#REF!</v>
      </c>
      <c r="G141" s="87" t="str">
        <f>IF(ISERROR(VLOOKUP(E141,労務比率,報告書!#REF!,FALSE)),"",VLOOKUP(E141,労務比率,報告書!#REF!,FALSE))</f>
        <v/>
      </c>
      <c r="H141" s="87" t="str">
        <f>IF(ISERROR(VLOOKUP(E141,労務比率,報告書!#REF!+1,FALSE)),"",VLOOKUP(E141,労務比率,報告書!#REF!+1,FALSE))</f>
        <v/>
      </c>
      <c r="I141" s="14" t="e">
        <f>報告書!#REF!</f>
        <v>#REF!</v>
      </c>
      <c r="J141" s="14" t="e">
        <f>報告書!#REF!</f>
        <v>#REF!</v>
      </c>
      <c r="K141" s="14" t="e">
        <f>報告書!#REF!</f>
        <v>#REF!</v>
      </c>
      <c r="L141" s="116">
        <f t="shared" si="26"/>
        <v>0</v>
      </c>
      <c r="M141" s="87">
        <f t="shared" si="28"/>
        <v>0</v>
      </c>
      <c r="N141" s="120" t="e">
        <f t="shared" si="27"/>
        <v>#REF!</v>
      </c>
      <c r="O141" s="119" t="e">
        <f t="shared" si="25"/>
        <v>#REF!</v>
      </c>
      <c r="P141" s="120"/>
      <c r="Q141" s="120"/>
      <c r="R141" s="120" t="e">
        <f>IF(AND(J141=0,C141&gt;=設定シート!E$85,C141&lt;=設定シート!G$85),1,0)</f>
        <v>#REF!</v>
      </c>
    </row>
    <row r="142" spans="1:18" ht="15" customHeight="1">
      <c r="B142" s="14">
        <v>7</v>
      </c>
      <c r="C142" s="14" t="e">
        <f>報告書!#REF!</f>
        <v>#REF!</v>
      </c>
      <c r="E142" s="14" t="e">
        <f>報告書!#REF!</f>
        <v>#REF!</v>
      </c>
      <c r="F142" s="14" t="e">
        <f>報告書!#REF!</f>
        <v>#REF!</v>
      </c>
      <c r="G142" s="87" t="str">
        <f>IF(ISERROR(VLOOKUP(E142,労務比率,報告書!#REF!,FALSE)),"",VLOOKUP(E142,労務比率,報告書!#REF!,FALSE))</f>
        <v/>
      </c>
      <c r="H142" s="87" t="str">
        <f>IF(ISERROR(VLOOKUP(E142,労務比率,報告書!#REF!+1,FALSE)),"",VLOOKUP(E142,労務比率,報告書!#REF!+1,FALSE))</f>
        <v/>
      </c>
      <c r="I142" s="14" t="e">
        <f>報告書!#REF!</f>
        <v>#REF!</v>
      </c>
      <c r="J142" s="14" t="e">
        <f>報告書!#REF!</f>
        <v>#REF!</v>
      </c>
      <c r="K142" s="14" t="e">
        <f>報告書!#REF!</f>
        <v>#REF!</v>
      </c>
      <c r="L142" s="116">
        <f t="shared" si="26"/>
        <v>0</v>
      </c>
      <c r="M142" s="87">
        <f t="shared" si="28"/>
        <v>0</v>
      </c>
      <c r="N142" s="120" t="e">
        <f t="shared" si="27"/>
        <v>#REF!</v>
      </c>
      <c r="O142" s="119" t="e">
        <f t="shared" si="25"/>
        <v>#REF!</v>
      </c>
      <c r="P142" s="120"/>
      <c r="Q142" s="120"/>
      <c r="R142" s="120" t="e">
        <f>IF(AND(J142=0,C142&gt;=設定シート!E$85,C142&lt;=設定シート!G$85),1,0)</f>
        <v>#REF!</v>
      </c>
    </row>
    <row r="143" spans="1:18" ht="15" customHeight="1">
      <c r="B143" s="14">
        <v>8</v>
      </c>
      <c r="C143" s="14" t="e">
        <f>報告書!#REF!</f>
        <v>#REF!</v>
      </c>
      <c r="E143" s="14" t="e">
        <f>報告書!#REF!</f>
        <v>#REF!</v>
      </c>
      <c r="F143" s="14" t="e">
        <f>報告書!#REF!</f>
        <v>#REF!</v>
      </c>
      <c r="G143" s="87" t="str">
        <f>IF(ISERROR(VLOOKUP(E143,労務比率,報告書!#REF!,FALSE)),"",VLOOKUP(E143,労務比率,報告書!#REF!,FALSE))</f>
        <v/>
      </c>
      <c r="H143" s="87" t="str">
        <f>IF(ISERROR(VLOOKUP(E143,労務比率,報告書!#REF!+1,FALSE)),"",VLOOKUP(E143,労務比率,報告書!#REF!+1,FALSE))</f>
        <v/>
      </c>
      <c r="I143" s="14" t="e">
        <f>報告書!#REF!</f>
        <v>#REF!</v>
      </c>
      <c r="J143" s="14" t="e">
        <f>報告書!#REF!</f>
        <v>#REF!</v>
      </c>
      <c r="K143" s="14" t="e">
        <f>報告書!#REF!</f>
        <v>#REF!</v>
      </c>
      <c r="L143" s="116">
        <f t="shared" si="26"/>
        <v>0</v>
      </c>
      <c r="M143" s="87">
        <f t="shared" si="28"/>
        <v>0</v>
      </c>
      <c r="N143" s="120" t="e">
        <f t="shared" si="27"/>
        <v>#REF!</v>
      </c>
      <c r="O143" s="119" t="e">
        <f t="shared" si="25"/>
        <v>#REF!</v>
      </c>
      <c r="P143" s="120"/>
      <c r="Q143" s="120"/>
      <c r="R143" s="120" t="e">
        <f>IF(AND(J143=0,C143&gt;=設定シート!E$85,C143&lt;=設定シート!G$85),1,0)</f>
        <v>#REF!</v>
      </c>
    </row>
    <row r="144" spans="1:18" ht="15" customHeight="1">
      <c r="B144" s="14">
        <v>9</v>
      </c>
      <c r="C144" s="14" t="e">
        <f>報告書!#REF!</f>
        <v>#REF!</v>
      </c>
      <c r="E144" s="14" t="e">
        <f>報告書!#REF!</f>
        <v>#REF!</v>
      </c>
      <c r="F144" s="14" t="e">
        <f>報告書!#REF!</f>
        <v>#REF!</v>
      </c>
      <c r="G144" s="87" t="str">
        <f>IF(ISERROR(VLOOKUP(E144,労務比率,報告書!#REF!,FALSE)),"",VLOOKUP(E144,労務比率,報告書!#REF!,FALSE))</f>
        <v/>
      </c>
      <c r="H144" s="87" t="str">
        <f>IF(ISERROR(VLOOKUP(E144,労務比率,報告書!#REF!+1,FALSE)),"",VLOOKUP(E144,労務比率,報告書!#REF!+1,FALSE))</f>
        <v/>
      </c>
      <c r="I144" s="14" t="e">
        <f>報告書!#REF!</f>
        <v>#REF!</v>
      </c>
      <c r="J144" s="14" t="e">
        <f>報告書!#REF!</f>
        <v>#REF!</v>
      </c>
      <c r="K144" s="14" t="e">
        <f>報告書!#REF!</f>
        <v>#REF!</v>
      </c>
      <c r="L144" s="116">
        <f t="shared" si="26"/>
        <v>0</v>
      </c>
      <c r="M144" s="87">
        <f t="shared" si="28"/>
        <v>0</v>
      </c>
      <c r="N144" s="120" t="e">
        <f t="shared" si="27"/>
        <v>#REF!</v>
      </c>
      <c r="O144" s="119" t="e">
        <f t="shared" si="25"/>
        <v>#REF!</v>
      </c>
      <c r="P144" s="120"/>
      <c r="Q144" s="120"/>
      <c r="R144" s="120" t="e">
        <f>IF(AND(J144=0,C144&gt;=設定シート!E$85,C144&lt;=設定シート!G$85),1,0)</f>
        <v>#REF!</v>
      </c>
    </row>
    <row r="145" spans="1:18" ht="15" customHeight="1">
      <c r="A145" s="14">
        <v>12</v>
      </c>
      <c r="B145" s="14">
        <v>1</v>
      </c>
      <c r="C145" s="14" t="e">
        <f>報告書!#REF!</f>
        <v>#REF!</v>
      </c>
      <c r="E145" s="14" t="e">
        <f>報告書!#REF!</f>
        <v>#REF!</v>
      </c>
      <c r="F145" s="14" t="e">
        <f>報告書!#REF!</f>
        <v>#REF!</v>
      </c>
      <c r="G145" s="87" t="str">
        <f>IF(ISERROR(VLOOKUP(E145,労務比率,報告書!#REF!,FALSE)),"",VLOOKUP(E145,労務比率,報告書!#REF!,FALSE))</f>
        <v/>
      </c>
      <c r="H145" s="87" t="str">
        <f>IF(ISERROR(VLOOKUP(E145,労務比率,報告書!#REF!+1,FALSE)),"",VLOOKUP(E145,労務比率,報告書!#REF!+1,FALSE))</f>
        <v/>
      </c>
      <c r="I145" s="14" t="e">
        <f>報告書!#REF!</f>
        <v>#REF!</v>
      </c>
      <c r="J145" s="14" t="e">
        <f>報告書!#REF!</f>
        <v>#REF!</v>
      </c>
      <c r="K145" s="14" t="e">
        <f>報告書!#REF!</f>
        <v>#REF!</v>
      </c>
      <c r="L145" s="116">
        <f t="shared" si="26"/>
        <v>0</v>
      </c>
      <c r="M145" s="87">
        <f t="shared" si="28"/>
        <v>0</v>
      </c>
      <c r="N145" s="120" t="e">
        <f t="shared" si="27"/>
        <v>#REF!</v>
      </c>
      <c r="O145" s="119" t="e">
        <f t="shared" si="25"/>
        <v>#REF!</v>
      </c>
      <c r="P145" s="120">
        <f>INT(SUMIF(O145:O153,0,I145:I153)*105/108)</f>
        <v>0</v>
      </c>
      <c r="Q145" s="123">
        <f>INT(P145*IF(COUNTIF(R145:R153,1)=0,0,SUMIF(R145:R153,1,G145:G153)/COUNTIF(R145:R153,1))/100)</f>
        <v>0</v>
      </c>
      <c r="R145" s="120" t="e">
        <f>IF(AND(J145=0,C145&gt;=設定シート!E$85,C145&lt;=設定シート!G$85),1,0)</f>
        <v>#REF!</v>
      </c>
    </row>
    <row r="146" spans="1:18" ht="15" customHeight="1">
      <c r="B146" s="14">
        <v>2</v>
      </c>
      <c r="C146" s="14" t="e">
        <f>報告書!#REF!</f>
        <v>#REF!</v>
      </c>
      <c r="E146" s="14" t="e">
        <f>報告書!#REF!</f>
        <v>#REF!</v>
      </c>
      <c r="F146" s="14" t="e">
        <f>報告書!#REF!</f>
        <v>#REF!</v>
      </c>
      <c r="G146" s="87" t="str">
        <f>IF(ISERROR(VLOOKUP(E146,労務比率,報告書!#REF!,FALSE)),"",VLOOKUP(E146,労務比率,報告書!#REF!,FALSE))</f>
        <v/>
      </c>
      <c r="H146" s="87" t="str">
        <f>IF(ISERROR(VLOOKUP(E146,労務比率,報告書!#REF!+1,FALSE)),"",VLOOKUP(E146,労務比率,報告書!#REF!+1,FALSE))</f>
        <v/>
      </c>
      <c r="I146" s="14" t="e">
        <f>報告書!#REF!</f>
        <v>#REF!</v>
      </c>
      <c r="J146" s="14" t="e">
        <f>報告書!#REF!</f>
        <v>#REF!</v>
      </c>
      <c r="K146" s="14" t="e">
        <f>報告書!#REF!</f>
        <v>#REF!</v>
      </c>
      <c r="L146" s="116">
        <f t="shared" si="26"/>
        <v>0</v>
      </c>
      <c r="M146" s="87">
        <f t="shared" si="28"/>
        <v>0</v>
      </c>
      <c r="N146" s="120" t="e">
        <f t="shared" si="27"/>
        <v>#REF!</v>
      </c>
      <c r="O146" s="119" t="e">
        <f t="shared" si="25"/>
        <v>#REF!</v>
      </c>
      <c r="P146" s="120"/>
      <c r="Q146" s="120"/>
      <c r="R146" s="120" t="e">
        <f>IF(AND(J146=0,C146&gt;=設定シート!E$85,C146&lt;=設定シート!G$85),1,0)</f>
        <v>#REF!</v>
      </c>
    </row>
    <row r="147" spans="1:18" ht="15" customHeight="1">
      <c r="B147" s="14">
        <v>3</v>
      </c>
      <c r="C147" s="14" t="e">
        <f>報告書!#REF!</f>
        <v>#REF!</v>
      </c>
      <c r="E147" s="14" t="e">
        <f>報告書!#REF!</f>
        <v>#REF!</v>
      </c>
      <c r="F147" s="14" t="e">
        <f>報告書!#REF!</f>
        <v>#REF!</v>
      </c>
      <c r="G147" s="87" t="str">
        <f>IF(ISERROR(VLOOKUP(E147,労務比率,報告書!#REF!,FALSE)),"",VLOOKUP(E147,労務比率,報告書!#REF!,FALSE))</f>
        <v/>
      </c>
      <c r="H147" s="87" t="str">
        <f>IF(ISERROR(VLOOKUP(E147,労務比率,報告書!#REF!+1,FALSE)),"",VLOOKUP(E147,労務比率,報告書!#REF!+1,FALSE))</f>
        <v/>
      </c>
      <c r="I147" s="14" t="e">
        <f>報告書!#REF!</f>
        <v>#REF!</v>
      </c>
      <c r="J147" s="14" t="e">
        <f>報告書!#REF!</f>
        <v>#REF!</v>
      </c>
      <c r="K147" s="14" t="e">
        <f>報告書!#REF!</f>
        <v>#REF!</v>
      </c>
      <c r="L147" s="116">
        <f t="shared" si="26"/>
        <v>0</v>
      </c>
      <c r="M147" s="87">
        <f t="shared" si="28"/>
        <v>0</v>
      </c>
      <c r="N147" s="120" t="e">
        <f t="shared" si="27"/>
        <v>#REF!</v>
      </c>
      <c r="O147" s="119" t="e">
        <f t="shared" si="25"/>
        <v>#REF!</v>
      </c>
      <c r="P147" s="120"/>
      <c r="Q147" s="120"/>
      <c r="R147" s="120" t="e">
        <f>IF(AND(J147=0,C147&gt;=設定シート!E$85,C147&lt;=設定シート!G$85),1,0)</f>
        <v>#REF!</v>
      </c>
    </row>
    <row r="148" spans="1:18" ht="15" customHeight="1">
      <c r="B148" s="14">
        <v>4</v>
      </c>
      <c r="C148" s="14" t="e">
        <f>報告書!#REF!</f>
        <v>#REF!</v>
      </c>
      <c r="E148" s="14" t="e">
        <f>報告書!#REF!</f>
        <v>#REF!</v>
      </c>
      <c r="F148" s="14" t="e">
        <f>報告書!#REF!</f>
        <v>#REF!</v>
      </c>
      <c r="G148" s="87" t="str">
        <f>IF(ISERROR(VLOOKUP(E148,労務比率,報告書!#REF!,FALSE)),"",VLOOKUP(E148,労務比率,報告書!#REF!,FALSE))</f>
        <v/>
      </c>
      <c r="H148" s="87" t="str">
        <f>IF(ISERROR(VLOOKUP(E148,労務比率,報告書!#REF!+1,FALSE)),"",VLOOKUP(E148,労務比率,報告書!#REF!+1,FALSE))</f>
        <v/>
      </c>
      <c r="I148" s="14" t="e">
        <f>報告書!#REF!</f>
        <v>#REF!</v>
      </c>
      <c r="J148" s="14" t="e">
        <f>報告書!#REF!</f>
        <v>#REF!</v>
      </c>
      <c r="K148" s="14" t="e">
        <f>報告書!#REF!</f>
        <v>#REF!</v>
      </c>
      <c r="L148" s="116">
        <f t="shared" si="26"/>
        <v>0</v>
      </c>
      <c r="M148" s="87">
        <f t="shared" si="28"/>
        <v>0</v>
      </c>
      <c r="N148" s="120" t="e">
        <f t="shared" si="27"/>
        <v>#REF!</v>
      </c>
      <c r="O148" s="119" t="e">
        <f t="shared" si="25"/>
        <v>#REF!</v>
      </c>
      <c r="P148" s="120"/>
      <c r="Q148" s="120"/>
      <c r="R148" s="120" t="e">
        <f>IF(AND(J148=0,C148&gt;=設定シート!E$85,C148&lt;=設定シート!G$85),1,0)</f>
        <v>#REF!</v>
      </c>
    </row>
    <row r="149" spans="1:18" ht="15" customHeight="1">
      <c r="B149" s="14">
        <v>5</v>
      </c>
      <c r="C149" s="14" t="e">
        <f>報告書!#REF!</f>
        <v>#REF!</v>
      </c>
      <c r="E149" s="14" t="e">
        <f>報告書!#REF!</f>
        <v>#REF!</v>
      </c>
      <c r="F149" s="14" t="e">
        <f>報告書!#REF!</f>
        <v>#REF!</v>
      </c>
      <c r="G149" s="87" t="str">
        <f>IF(ISERROR(VLOOKUP(E149,労務比率,報告書!#REF!,FALSE)),"",VLOOKUP(E149,労務比率,報告書!#REF!,FALSE))</f>
        <v/>
      </c>
      <c r="H149" s="87" t="str">
        <f>IF(ISERROR(VLOOKUP(E149,労務比率,報告書!#REF!+1,FALSE)),"",VLOOKUP(E149,労務比率,報告書!#REF!+1,FALSE))</f>
        <v/>
      </c>
      <c r="I149" s="14" t="e">
        <f>報告書!#REF!</f>
        <v>#REF!</v>
      </c>
      <c r="J149" s="14" t="e">
        <f>報告書!#REF!</f>
        <v>#REF!</v>
      </c>
      <c r="K149" s="14" t="e">
        <f>報告書!#REF!</f>
        <v>#REF!</v>
      </c>
      <c r="L149" s="116">
        <f t="shared" si="26"/>
        <v>0</v>
      </c>
      <c r="M149" s="87">
        <f t="shared" si="28"/>
        <v>0</v>
      </c>
      <c r="N149" s="120" t="e">
        <f t="shared" si="27"/>
        <v>#REF!</v>
      </c>
      <c r="O149" s="119" t="e">
        <f t="shared" ref="O149:O212" si="29">IF(I149=N149,IF(ISERROR(ROUNDDOWN(I149*G149/100,0)+K149),0,ROUNDDOWN(I149*G149/100,0)+K149),0)</f>
        <v>#REF!</v>
      </c>
      <c r="P149" s="120"/>
      <c r="Q149" s="120"/>
      <c r="R149" s="120" t="e">
        <f>IF(AND(J149=0,C149&gt;=設定シート!E$85,C149&lt;=設定シート!G$85),1,0)</f>
        <v>#REF!</v>
      </c>
    </row>
    <row r="150" spans="1:18" ht="15" customHeight="1">
      <c r="B150" s="14">
        <v>6</v>
      </c>
      <c r="C150" s="14" t="e">
        <f>報告書!#REF!</f>
        <v>#REF!</v>
      </c>
      <c r="E150" s="14" t="e">
        <f>報告書!#REF!</f>
        <v>#REF!</v>
      </c>
      <c r="F150" s="14" t="e">
        <f>報告書!#REF!</f>
        <v>#REF!</v>
      </c>
      <c r="G150" s="87" t="str">
        <f>IF(ISERROR(VLOOKUP(E150,労務比率,報告書!#REF!,FALSE)),"",VLOOKUP(E150,労務比率,報告書!#REF!,FALSE))</f>
        <v/>
      </c>
      <c r="H150" s="87" t="str">
        <f>IF(ISERROR(VLOOKUP(E150,労務比率,報告書!#REF!+1,FALSE)),"",VLOOKUP(E150,労務比率,報告書!#REF!+1,FALSE))</f>
        <v/>
      </c>
      <c r="I150" s="14" t="e">
        <f>報告書!#REF!</f>
        <v>#REF!</v>
      </c>
      <c r="J150" s="14" t="e">
        <f>報告書!#REF!</f>
        <v>#REF!</v>
      </c>
      <c r="K150" s="14" t="e">
        <f>報告書!#REF!</f>
        <v>#REF!</v>
      </c>
      <c r="L150" s="116">
        <f t="shared" si="26"/>
        <v>0</v>
      </c>
      <c r="M150" s="87">
        <f t="shared" si="28"/>
        <v>0</v>
      </c>
      <c r="N150" s="120" t="e">
        <f t="shared" si="27"/>
        <v>#REF!</v>
      </c>
      <c r="O150" s="119" t="e">
        <f t="shared" si="29"/>
        <v>#REF!</v>
      </c>
      <c r="P150" s="120"/>
      <c r="Q150" s="120"/>
      <c r="R150" s="120" t="e">
        <f>IF(AND(J150=0,C150&gt;=設定シート!E$85,C150&lt;=設定シート!G$85),1,0)</f>
        <v>#REF!</v>
      </c>
    </row>
    <row r="151" spans="1:18" ht="15" customHeight="1">
      <c r="B151" s="14">
        <v>7</v>
      </c>
      <c r="C151" s="14" t="e">
        <f>報告書!#REF!</f>
        <v>#REF!</v>
      </c>
      <c r="E151" s="14" t="e">
        <f>報告書!#REF!</f>
        <v>#REF!</v>
      </c>
      <c r="F151" s="14" t="e">
        <f>報告書!#REF!</f>
        <v>#REF!</v>
      </c>
      <c r="G151" s="87" t="str">
        <f>IF(ISERROR(VLOOKUP(E151,労務比率,報告書!#REF!,FALSE)),"",VLOOKUP(E151,労務比率,報告書!#REF!,FALSE))</f>
        <v/>
      </c>
      <c r="H151" s="87" t="str">
        <f>IF(ISERROR(VLOOKUP(E151,労務比率,報告書!#REF!+1,FALSE)),"",VLOOKUP(E151,労務比率,報告書!#REF!+1,FALSE))</f>
        <v/>
      </c>
      <c r="I151" s="14" t="e">
        <f>報告書!#REF!</f>
        <v>#REF!</v>
      </c>
      <c r="J151" s="14" t="e">
        <f>報告書!#REF!</f>
        <v>#REF!</v>
      </c>
      <c r="K151" s="14" t="e">
        <f>報告書!#REF!</f>
        <v>#REF!</v>
      </c>
      <c r="L151" s="116">
        <f t="shared" si="26"/>
        <v>0</v>
      </c>
      <c r="M151" s="87">
        <f t="shared" si="28"/>
        <v>0</v>
      </c>
      <c r="N151" s="120" t="e">
        <f t="shared" si="27"/>
        <v>#REF!</v>
      </c>
      <c r="O151" s="119" t="e">
        <f t="shared" si="29"/>
        <v>#REF!</v>
      </c>
      <c r="P151" s="120"/>
      <c r="Q151" s="120"/>
      <c r="R151" s="120" t="e">
        <f>IF(AND(J151=0,C151&gt;=設定シート!E$85,C151&lt;=設定シート!G$85),1,0)</f>
        <v>#REF!</v>
      </c>
    </row>
    <row r="152" spans="1:18" ht="15" customHeight="1">
      <c r="B152" s="14">
        <v>8</v>
      </c>
      <c r="C152" s="14" t="e">
        <f>報告書!#REF!</f>
        <v>#REF!</v>
      </c>
      <c r="E152" s="14" t="e">
        <f>報告書!#REF!</f>
        <v>#REF!</v>
      </c>
      <c r="F152" s="14" t="e">
        <f>報告書!#REF!</f>
        <v>#REF!</v>
      </c>
      <c r="G152" s="87" t="str">
        <f>IF(ISERROR(VLOOKUP(E152,労務比率,報告書!#REF!,FALSE)),"",VLOOKUP(E152,労務比率,報告書!#REF!,FALSE))</f>
        <v/>
      </c>
      <c r="H152" s="87" t="str">
        <f>IF(ISERROR(VLOOKUP(E152,労務比率,報告書!#REF!+1,FALSE)),"",VLOOKUP(E152,労務比率,報告書!#REF!+1,FALSE))</f>
        <v/>
      </c>
      <c r="I152" s="14" t="e">
        <f>報告書!#REF!</f>
        <v>#REF!</v>
      </c>
      <c r="J152" s="14" t="e">
        <f>報告書!#REF!</f>
        <v>#REF!</v>
      </c>
      <c r="K152" s="14" t="e">
        <f>報告書!#REF!</f>
        <v>#REF!</v>
      </c>
      <c r="L152" s="116">
        <f t="shared" si="26"/>
        <v>0</v>
      </c>
      <c r="M152" s="87">
        <f t="shared" si="28"/>
        <v>0</v>
      </c>
      <c r="N152" s="120" t="e">
        <f t="shared" si="27"/>
        <v>#REF!</v>
      </c>
      <c r="O152" s="119" t="e">
        <f t="shared" si="29"/>
        <v>#REF!</v>
      </c>
      <c r="P152" s="120"/>
      <c r="Q152" s="120"/>
      <c r="R152" s="120" t="e">
        <f>IF(AND(J152=0,C152&gt;=設定シート!E$85,C152&lt;=設定シート!G$85),1,0)</f>
        <v>#REF!</v>
      </c>
    </row>
    <row r="153" spans="1:18" ht="15" customHeight="1">
      <c r="B153" s="14">
        <v>9</v>
      </c>
      <c r="C153" s="14" t="e">
        <f>報告書!#REF!</f>
        <v>#REF!</v>
      </c>
      <c r="E153" s="14" t="e">
        <f>報告書!#REF!</f>
        <v>#REF!</v>
      </c>
      <c r="F153" s="14" t="e">
        <f>報告書!#REF!</f>
        <v>#REF!</v>
      </c>
      <c r="G153" s="87" t="str">
        <f>IF(ISERROR(VLOOKUP(E153,労務比率,報告書!#REF!,FALSE)),"",VLOOKUP(E153,労務比率,報告書!#REF!,FALSE))</f>
        <v/>
      </c>
      <c r="H153" s="87" t="str">
        <f>IF(ISERROR(VLOOKUP(E153,労務比率,報告書!#REF!+1,FALSE)),"",VLOOKUP(E153,労務比率,報告書!#REF!+1,FALSE))</f>
        <v/>
      </c>
      <c r="I153" s="14" t="e">
        <f>報告書!#REF!</f>
        <v>#REF!</v>
      </c>
      <c r="J153" s="14" t="e">
        <f>報告書!#REF!</f>
        <v>#REF!</v>
      </c>
      <c r="K153" s="14" t="e">
        <f>報告書!#REF!</f>
        <v>#REF!</v>
      </c>
      <c r="L153" s="116">
        <f t="shared" si="26"/>
        <v>0</v>
      </c>
      <c r="M153" s="87">
        <f t="shared" si="28"/>
        <v>0</v>
      </c>
      <c r="N153" s="120" t="e">
        <f t="shared" si="27"/>
        <v>#REF!</v>
      </c>
      <c r="O153" s="119" t="e">
        <f t="shared" si="29"/>
        <v>#REF!</v>
      </c>
      <c r="P153" s="120"/>
      <c r="Q153" s="120"/>
      <c r="R153" s="120" t="e">
        <f>IF(AND(J153=0,C153&gt;=設定シート!E$85,C153&lt;=設定シート!G$85),1,0)</f>
        <v>#REF!</v>
      </c>
    </row>
    <row r="154" spans="1:18" ht="15" customHeight="1">
      <c r="A154" s="14">
        <v>13</v>
      </c>
      <c r="B154" s="14">
        <v>1</v>
      </c>
      <c r="C154" s="14" t="e">
        <f>報告書!#REF!</f>
        <v>#REF!</v>
      </c>
      <c r="E154" s="14" t="e">
        <f>報告書!#REF!</f>
        <v>#REF!</v>
      </c>
      <c r="F154" s="14" t="e">
        <f>報告書!#REF!</f>
        <v>#REF!</v>
      </c>
      <c r="G154" s="87" t="str">
        <f>IF(ISERROR(VLOOKUP(E154,労務比率,報告書!#REF!,FALSE)),"",VLOOKUP(E154,労務比率,報告書!#REF!,FALSE))</f>
        <v/>
      </c>
      <c r="H154" s="87" t="str">
        <f>IF(ISERROR(VLOOKUP(E154,労務比率,報告書!#REF!+1,FALSE)),"",VLOOKUP(E154,労務比率,報告書!#REF!+1,FALSE))</f>
        <v/>
      </c>
      <c r="I154" s="14" t="e">
        <f>報告書!#REF!</f>
        <v>#REF!</v>
      </c>
      <c r="J154" s="14" t="e">
        <f>報告書!#REF!</f>
        <v>#REF!</v>
      </c>
      <c r="K154" s="14" t="e">
        <f>報告書!#REF!</f>
        <v>#REF!</v>
      </c>
      <c r="L154" s="116">
        <f t="shared" si="26"/>
        <v>0</v>
      </c>
      <c r="M154" s="87">
        <f t="shared" si="28"/>
        <v>0</v>
      </c>
      <c r="N154" s="120" t="e">
        <f t="shared" si="27"/>
        <v>#REF!</v>
      </c>
      <c r="O154" s="119" t="e">
        <f t="shared" si="29"/>
        <v>#REF!</v>
      </c>
      <c r="P154" s="120">
        <f>INT(SUMIF(O154:O162,0,I154:I162)*105/108)</f>
        <v>0</v>
      </c>
      <c r="Q154" s="123">
        <f>INT(P154*IF(COUNTIF(R154:R162,1)=0,0,SUMIF(R154:R162,1,G154:G162)/COUNTIF(R154:R162,1))/100)</f>
        <v>0</v>
      </c>
      <c r="R154" s="120" t="e">
        <f>IF(AND(J154=0,C154&gt;=設定シート!E$85,C154&lt;=設定シート!G$85),1,0)</f>
        <v>#REF!</v>
      </c>
    </row>
    <row r="155" spans="1:18" ht="15" customHeight="1">
      <c r="B155" s="14">
        <v>2</v>
      </c>
      <c r="C155" s="14" t="e">
        <f>報告書!#REF!</f>
        <v>#REF!</v>
      </c>
      <c r="E155" s="14" t="e">
        <f>報告書!#REF!</f>
        <v>#REF!</v>
      </c>
      <c r="F155" s="14" t="e">
        <f>報告書!#REF!</f>
        <v>#REF!</v>
      </c>
      <c r="G155" s="87" t="str">
        <f>IF(ISERROR(VLOOKUP(E155,労務比率,報告書!#REF!,FALSE)),"",VLOOKUP(E155,労務比率,報告書!#REF!,FALSE))</f>
        <v/>
      </c>
      <c r="H155" s="87" t="str">
        <f>IF(ISERROR(VLOOKUP(E155,労務比率,報告書!#REF!+1,FALSE)),"",VLOOKUP(E155,労務比率,報告書!#REF!+1,FALSE))</f>
        <v/>
      </c>
      <c r="I155" s="14" t="e">
        <f>報告書!#REF!</f>
        <v>#REF!</v>
      </c>
      <c r="J155" s="14" t="e">
        <f>報告書!#REF!</f>
        <v>#REF!</v>
      </c>
      <c r="K155" s="14" t="e">
        <f>報告書!#REF!</f>
        <v>#REF!</v>
      </c>
      <c r="L155" s="116">
        <f t="shared" si="26"/>
        <v>0</v>
      </c>
      <c r="M155" s="87">
        <f t="shared" si="28"/>
        <v>0</v>
      </c>
      <c r="N155" s="120" t="e">
        <f t="shared" si="27"/>
        <v>#REF!</v>
      </c>
      <c r="O155" s="119" t="e">
        <f t="shared" si="29"/>
        <v>#REF!</v>
      </c>
      <c r="P155" s="120"/>
      <c r="Q155" s="120"/>
      <c r="R155" s="120" t="e">
        <f>IF(AND(J155=0,C155&gt;=設定シート!E$85,C155&lt;=設定シート!G$85),1,0)</f>
        <v>#REF!</v>
      </c>
    </row>
    <row r="156" spans="1:18" ht="15" customHeight="1">
      <c r="B156" s="14">
        <v>3</v>
      </c>
      <c r="C156" s="14" t="e">
        <f>報告書!#REF!</f>
        <v>#REF!</v>
      </c>
      <c r="E156" s="14" t="e">
        <f>報告書!#REF!</f>
        <v>#REF!</v>
      </c>
      <c r="F156" s="14" t="e">
        <f>報告書!#REF!</f>
        <v>#REF!</v>
      </c>
      <c r="G156" s="87" t="str">
        <f>IF(ISERROR(VLOOKUP(E156,労務比率,報告書!#REF!,FALSE)),"",VLOOKUP(E156,労務比率,報告書!#REF!,FALSE))</f>
        <v/>
      </c>
      <c r="H156" s="87" t="str">
        <f>IF(ISERROR(VLOOKUP(E156,労務比率,報告書!#REF!+1,FALSE)),"",VLOOKUP(E156,労務比率,報告書!#REF!+1,FALSE))</f>
        <v/>
      </c>
      <c r="I156" s="14" t="e">
        <f>報告書!#REF!</f>
        <v>#REF!</v>
      </c>
      <c r="J156" s="14" t="e">
        <f>報告書!#REF!</f>
        <v>#REF!</v>
      </c>
      <c r="K156" s="14" t="e">
        <f>報告書!#REF!</f>
        <v>#REF!</v>
      </c>
      <c r="L156" s="116">
        <f t="shared" si="26"/>
        <v>0</v>
      </c>
      <c r="M156" s="87">
        <f t="shared" si="28"/>
        <v>0</v>
      </c>
      <c r="N156" s="120" t="e">
        <f t="shared" si="27"/>
        <v>#REF!</v>
      </c>
      <c r="O156" s="119" t="e">
        <f t="shared" si="29"/>
        <v>#REF!</v>
      </c>
      <c r="P156" s="120"/>
      <c r="Q156" s="120"/>
      <c r="R156" s="120" t="e">
        <f>IF(AND(J156=0,C156&gt;=設定シート!E$85,C156&lt;=設定シート!G$85),1,0)</f>
        <v>#REF!</v>
      </c>
    </row>
    <row r="157" spans="1:18" ht="15" customHeight="1">
      <c r="B157" s="14">
        <v>4</v>
      </c>
      <c r="C157" s="14" t="e">
        <f>報告書!#REF!</f>
        <v>#REF!</v>
      </c>
      <c r="E157" s="14" t="e">
        <f>報告書!#REF!</f>
        <v>#REF!</v>
      </c>
      <c r="F157" s="14" t="e">
        <f>報告書!#REF!</f>
        <v>#REF!</v>
      </c>
      <c r="G157" s="87" t="str">
        <f>IF(ISERROR(VLOOKUP(E157,労務比率,報告書!#REF!,FALSE)),"",VLOOKUP(E157,労務比率,報告書!#REF!,FALSE))</f>
        <v/>
      </c>
      <c r="H157" s="87" t="str">
        <f>IF(ISERROR(VLOOKUP(E157,労務比率,報告書!#REF!+1,FALSE)),"",VLOOKUP(E157,労務比率,報告書!#REF!+1,FALSE))</f>
        <v/>
      </c>
      <c r="I157" s="14" t="e">
        <f>報告書!#REF!</f>
        <v>#REF!</v>
      </c>
      <c r="J157" s="14" t="e">
        <f>報告書!#REF!</f>
        <v>#REF!</v>
      </c>
      <c r="K157" s="14" t="e">
        <f>報告書!#REF!</f>
        <v>#REF!</v>
      </c>
      <c r="L157" s="116">
        <f t="shared" si="26"/>
        <v>0</v>
      </c>
      <c r="M157" s="87">
        <f t="shared" si="28"/>
        <v>0</v>
      </c>
      <c r="N157" s="120" t="e">
        <f t="shared" si="27"/>
        <v>#REF!</v>
      </c>
      <c r="O157" s="119" t="e">
        <f t="shared" si="29"/>
        <v>#REF!</v>
      </c>
      <c r="P157" s="120"/>
      <c r="Q157" s="120"/>
      <c r="R157" s="120" t="e">
        <f>IF(AND(J157=0,C157&gt;=設定シート!E$85,C157&lt;=設定シート!G$85),1,0)</f>
        <v>#REF!</v>
      </c>
    </row>
    <row r="158" spans="1:18" ht="15" customHeight="1">
      <c r="B158" s="14">
        <v>5</v>
      </c>
      <c r="C158" s="14" t="e">
        <f>報告書!#REF!</f>
        <v>#REF!</v>
      </c>
      <c r="E158" s="14" t="e">
        <f>報告書!#REF!</f>
        <v>#REF!</v>
      </c>
      <c r="F158" s="14" t="e">
        <f>報告書!#REF!</f>
        <v>#REF!</v>
      </c>
      <c r="G158" s="87" t="str">
        <f>IF(ISERROR(VLOOKUP(E158,労務比率,報告書!#REF!,FALSE)),"",VLOOKUP(E158,労務比率,報告書!#REF!,FALSE))</f>
        <v/>
      </c>
      <c r="H158" s="87" t="str">
        <f>IF(ISERROR(VLOOKUP(E158,労務比率,報告書!#REF!+1,FALSE)),"",VLOOKUP(E158,労務比率,報告書!#REF!+1,FALSE))</f>
        <v/>
      </c>
      <c r="I158" s="14" t="e">
        <f>報告書!#REF!</f>
        <v>#REF!</v>
      </c>
      <c r="J158" s="14" t="e">
        <f>報告書!#REF!</f>
        <v>#REF!</v>
      </c>
      <c r="K158" s="14" t="e">
        <f>報告書!#REF!</f>
        <v>#REF!</v>
      </c>
      <c r="L158" s="116">
        <f t="shared" si="26"/>
        <v>0</v>
      </c>
      <c r="M158" s="87">
        <f t="shared" si="28"/>
        <v>0</v>
      </c>
      <c r="N158" s="120" t="e">
        <f t="shared" si="27"/>
        <v>#REF!</v>
      </c>
      <c r="O158" s="119" t="e">
        <f t="shared" si="29"/>
        <v>#REF!</v>
      </c>
      <c r="P158" s="120"/>
      <c r="Q158" s="120"/>
      <c r="R158" s="120" t="e">
        <f>IF(AND(J158=0,C158&gt;=設定シート!E$85,C158&lt;=設定シート!G$85),1,0)</f>
        <v>#REF!</v>
      </c>
    </row>
    <row r="159" spans="1:18" ht="15" customHeight="1">
      <c r="B159" s="14">
        <v>6</v>
      </c>
      <c r="C159" s="14" t="e">
        <f>報告書!#REF!</f>
        <v>#REF!</v>
      </c>
      <c r="E159" s="14" t="e">
        <f>報告書!#REF!</f>
        <v>#REF!</v>
      </c>
      <c r="F159" s="14" t="e">
        <f>報告書!#REF!</f>
        <v>#REF!</v>
      </c>
      <c r="G159" s="87" t="str">
        <f>IF(ISERROR(VLOOKUP(E159,労務比率,報告書!#REF!,FALSE)),"",VLOOKUP(E159,労務比率,報告書!#REF!,FALSE))</f>
        <v/>
      </c>
      <c r="H159" s="87" t="str">
        <f>IF(ISERROR(VLOOKUP(E159,労務比率,報告書!#REF!+1,FALSE)),"",VLOOKUP(E159,労務比率,報告書!#REF!+1,FALSE))</f>
        <v/>
      </c>
      <c r="I159" s="14" t="e">
        <f>報告書!#REF!</f>
        <v>#REF!</v>
      </c>
      <c r="J159" s="14" t="e">
        <f>報告書!#REF!</f>
        <v>#REF!</v>
      </c>
      <c r="K159" s="14" t="e">
        <f>報告書!#REF!</f>
        <v>#REF!</v>
      </c>
      <c r="L159" s="116">
        <f t="shared" si="26"/>
        <v>0</v>
      </c>
      <c r="M159" s="87">
        <f t="shared" si="28"/>
        <v>0</v>
      </c>
      <c r="N159" s="120" t="e">
        <f t="shared" si="27"/>
        <v>#REF!</v>
      </c>
      <c r="O159" s="119" t="e">
        <f t="shared" si="29"/>
        <v>#REF!</v>
      </c>
      <c r="P159" s="120"/>
      <c r="Q159" s="120"/>
      <c r="R159" s="120" t="e">
        <f>IF(AND(J159=0,C159&gt;=設定シート!E$85,C159&lt;=設定シート!G$85),1,0)</f>
        <v>#REF!</v>
      </c>
    </row>
    <row r="160" spans="1:18" ht="15" customHeight="1">
      <c r="B160" s="14">
        <v>7</v>
      </c>
      <c r="C160" s="14" t="e">
        <f>報告書!#REF!</f>
        <v>#REF!</v>
      </c>
      <c r="E160" s="14" t="e">
        <f>報告書!#REF!</f>
        <v>#REF!</v>
      </c>
      <c r="F160" s="14" t="e">
        <f>報告書!#REF!</f>
        <v>#REF!</v>
      </c>
      <c r="G160" s="87" t="str">
        <f>IF(ISERROR(VLOOKUP(E160,労務比率,報告書!#REF!,FALSE)),"",VLOOKUP(E160,労務比率,報告書!#REF!,FALSE))</f>
        <v/>
      </c>
      <c r="H160" s="87" t="str">
        <f>IF(ISERROR(VLOOKUP(E160,労務比率,報告書!#REF!+1,FALSE)),"",VLOOKUP(E160,労務比率,報告書!#REF!+1,FALSE))</f>
        <v/>
      </c>
      <c r="I160" s="14" t="e">
        <f>報告書!#REF!</f>
        <v>#REF!</v>
      </c>
      <c r="J160" s="14" t="e">
        <f>報告書!#REF!</f>
        <v>#REF!</v>
      </c>
      <c r="K160" s="14" t="e">
        <f>報告書!#REF!</f>
        <v>#REF!</v>
      </c>
      <c r="L160" s="116">
        <f t="shared" si="26"/>
        <v>0</v>
      </c>
      <c r="M160" s="87">
        <f t="shared" si="28"/>
        <v>0</v>
      </c>
      <c r="N160" s="120" t="e">
        <f t="shared" si="27"/>
        <v>#REF!</v>
      </c>
      <c r="O160" s="119" t="e">
        <f t="shared" si="29"/>
        <v>#REF!</v>
      </c>
      <c r="P160" s="120"/>
      <c r="Q160" s="120"/>
      <c r="R160" s="120" t="e">
        <f>IF(AND(J160=0,C160&gt;=設定シート!E$85,C160&lt;=設定シート!G$85),1,0)</f>
        <v>#REF!</v>
      </c>
    </row>
    <row r="161" spans="1:18" ht="15" customHeight="1">
      <c r="B161" s="14">
        <v>8</v>
      </c>
      <c r="C161" s="14" t="e">
        <f>報告書!#REF!</f>
        <v>#REF!</v>
      </c>
      <c r="E161" s="14" t="e">
        <f>報告書!#REF!</f>
        <v>#REF!</v>
      </c>
      <c r="F161" s="14" t="e">
        <f>報告書!#REF!</f>
        <v>#REF!</v>
      </c>
      <c r="G161" s="87" t="str">
        <f>IF(ISERROR(VLOOKUP(E161,労務比率,報告書!#REF!,FALSE)),"",VLOOKUP(E161,労務比率,報告書!#REF!,FALSE))</f>
        <v/>
      </c>
      <c r="H161" s="87" t="str">
        <f>IF(ISERROR(VLOOKUP(E161,労務比率,報告書!#REF!+1,FALSE)),"",VLOOKUP(E161,労務比率,報告書!#REF!+1,FALSE))</f>
        <v/>
      </c>
      <c r="I161" s="14" t="e">
        <f>報告書!#REF!</f>
        <v>#REF!</v>
      </c>
      <c r="J161" s="14" t="e">
        <f>報告書!#REF!</f>
        <v>#REF!</v>
      </c>
      <c r="K161" s="14" t="e">
        <f>報告書!#REF!</f>
        <v>#REF!</v>
      </c>
      <c r="L161" s="116">
        <f t="shared" si="26"/>
        <v>0</v>
      </c>
      <c r="M161" s="87">
        <f t="shared" si="28"/>
        <v>0</v>
      </c>
      <c r="N161" s="120" t="e">
        <f t="shared" si="27"/>
        <v>#REF!</v>
      </c>
      <c r="O161" s="119" t="e">
        <f t="shared" si="29"/>
        <v>#REF!</v>
      </c>
      <c r="P161" s="120"/>
      <c r="Q161" s="120"/>
      <c r="R161" s="120" t="e">
        <f>IF(AND(J161=0,C161&gt;=設定シート!E$85,C161&lt;=設定シート!G$85),1,0)</f>
        <v>#REF!</v>
      </c>
    </row>
    <row r="162" spans="1:18" ht="15" customHeight="1">
      <c r="B162" s="14">
        <v>9</v>
      </c>
      <c r="C162" s="14" t="e">
        <f>報告書!#REF!</f>
        <v>#REF!</v>
      </c>
      <c r="E162" s="14" t="e">
        <f>報告書!#REF!</f>
        <v>#REF!</v>
      </c>
      <c r="F162" s="14" t="e">
        <f>報告書!#REF!</f>
        <v>#REF!</v>
      </c>
      <c r="G162" s="87" t="str">
        <f>IF(ISERROR(VLOOKUP(E162,労務比率,報告書!#REF!,FALSE)),"",VLOOKUP(E162,労務比率,報告書!#REF!,FALSE))</f>
        <v/>
      </c>
      <c r="H162" s="87" t="str">
        <f>IF(ISERROR(VLOOKUP(E162,労務比率,報告書!#REF!+1,FALSE)),"",VLOOKUP(E162,労務比率,報告書!#REF!+1,FALSE))</f>
        <v/>
      </c>
      <c r="I162" s="14" t="e">
        <f>報告書!#REF!</f>
        <v>#REF!</v>
      </c>
      <c r="J162" s="14" t="e">
        <f>報告書!#REF!</f>
        <v>#REF!</v>
      </c>
      <c r="K162" s="14" t="e">
        <f>報告書!#REF!</f>
        <v>#REF!</v>
      </c>
      <c r="L162" s="116">
        <f t="shared" si="26"/>
        <v>0</v>
      </c>
      <c r="M162" s="87">
        <f t="shared" si="28"/>
        <v>0</v>
      </c>
      <c r="N162" s="120" t="e">
        <f t="shared" si="27"/>
        <v>#REF!</v>
      </c>
      <c r="O162" s="119" t="e">
        <f t="shared" si="29"/>
        <v>#REF!</v>
      </c>
      <c r="P162" s="120"/>
      <c r="Q162" s="120"/>
      <c r="R162" s="120" t="e">
        <f>IF(AND(J162=0,C162&gt;=設定シート!E$85,C162&lt;=設定シート!G$85),1,0)</f>
        <v>#REF!</v>
      </c>
    </row>
    <row r="163" spans="1:18" ht="15" customHeight="1">
      <c r="A163" s="14">
        <v>14</v>
      </c>
      <c r="B163" s="14">
        <v>1</v>
      </c>
      <c r="C163" s="14" t="e">
        <f>報告書!#REF!</f>
        <v>#REF!</v>
      </c>
      <c r="E163" s="14" t="e">
        <f>報告書!#REF!</f>
        <v>#REF!</v>
      </c>
      <c r="F163" s="14" t="e">
        <f>報告書!#REF!</f>
        <v>#REF!</v>
      </c>
      <c r="G163" s="87" t="str">
        <f>IF(ISERROR(VLOOKUP(E163,労務比率,報告書!#REF!,FALSE)),"",VLOOKUP(E163,労務比率,報告書!#REF!,FALSE))</f>
        <v/>
      </c>
      <c r="H163" s="87" t="str">
        <f>IF(ISERROR(VLOOKUP(E163,労務比率,報告書!#REF!+1,FALSE)),"",VLOOKUP(E163,労務比率,報告書!#REF!+1,FALSE))</f>
        <v/>
      </c>
      <c r="I163" s="14" t="e">
        <f>報告書!#REF!</f>
        <v>#REF!</v>
      </c>
      <c r="J163" s="14" t="e">
        <f>報告書!#REF!</f>
        <v>#REF!</v>
      </c>
      <c r="K163" s="14" t="e">
        <f>報告書!#REF!</f>
        <v>#REF!</v>
      </c>
      <c r="L163" s="116">
        <f t="shared" si="26"/>
        <v>0</v>
      </c>
      <c r="M163" s="87">
        <f t="shared" si="28"/>
        <v>0</v>
      </c>
      <c r="N163" s="120" t="e">
        <f t="shared" si="27"/>
        <v>#REF!</v>
      </c>
      <c r="O163" s="119" t="e">
        <f t="shared" si="29"/>
        <v>#REF!</v>
      </c>
      <c r="P163" s="120">
        <f>INT(SUMIF(O163:O171,0,I163:I171)*105/108)</f>
        <v>0</v>
      </c>
      <c r="Q163" s="123">
        <f>INT(P163*IF(COUNTIF(R163:R171,1)=0,0,SUMIF(R163:R171,1,G163:G171)/COUNTIF(R163:R171,1))/100)</f>
        <v>0</v>
      </c>
      <c r="R163" s="120" t="e">
        <f>IF(AND(J163=0,C163&gt;=設定シート!E$85,C163&lt;=設定シート!G$85),1,0)</f>
        <v>#REF!</v>
      </c>
    </row>
    <row r="164" spans="1:18" ht="15" customHeight="1">
      <c r="B164" s="14">
        <v>2</v>
      </c>
      <c r="C164" s="14" t="e">
        <f>報告書!#REF!</f>
        <v>#REF!</v>
      </c>
      <c r="E164" s="14" t="e">
        <f>報告書!#REF!</f>
        <v>#REF!</v>
      </c>
      <c r="F164" s="14" t="e">
        <f>報告書!#REF!</f>
        <v>#REF!</v>
      </c>
      <c r="G164" s="87" t="str">
        <f>IF(ISERROR(VLOOKUP(E164,労務比率,報告書!#REF!,FALSE)),"",VLOOKUP(E164,労務比率,報告書!#REF!,FALSE))</f>
        <v/>
      </c>
      <c r="H164" s="87" t="str">
        <f>IF(ISERROR(VLOOKUP(E164,労務比率,報告書!#REF!+1,FALSE)),"",VLOOKUP(E164,労務比率,報告書!#REF!+1,FALSE))</f>
        <v/>
      </c>
      <c r="I164" s="14" t="e">
        <f>報告書!#REF!</f>
        <v>#REF!</v>
      </c>
      <c r="J164" s="14" t="e">
        <f>報告書!#REF!</f>
        <v>#REF!</v>
      </c>
      <c r="K164" s="14" t="e">
        <f>報告書!#REF!</f>
        <v>#REF!</v>
      </c>
      <c r="L164" s="116">
        <f t="shared" si="26"/>
        <v>0</v>
      </c>
      <c r="M164" s="87">
        <f t="shared" si="28"/>
        <v>0</v>
      </c>
      <c r="N164" s="120" t="e">
        <f t="shared" si="27"/>
        <v>#REF!</v>
      </c>
      <c r="O164" s="119" t="e">
        <f t="shared" si="29"/>
        <v>#REF!</v>
      </c>
      <c r="P164" s="120"/>
      <c r="Q164" s="120"/>
      <c r="R164" s="120" t="e">
        <f>IF(AND(J164=0,C164&gt;=設定シート!E$85,C164&lt;=設定シート!G$85),1,0)</f>
        <v>#REF!</v>
      </c>
    </row>
    <row r="165" spans="1:18" ht="15" customHeight="1">
      <c r="B165" s="14">
        <v>3</v>
      </c>
      <c r="C165" s="14" t="e">
        <f>報告書!#REF!</f>
        <v>#REF!</v>
      </c>
      <c r="E165" s="14" t="e">
        <f>報告書!#REF!</f>
        <v>#REF!</v>
      </c>
      <c r="F165" s="14" t="e">
        <f>報告書!#REF!</f>
        <v>#REF!</v>
      </c>
      <c r="G165" s="87" t="str">
        <f>IF(ISERROR(VLOOKUP(E165,労務比率,報告書!#REF!,FALSE)),"",VLOOKUP(E165,労務比率,報告書!#REF!,FALSE))</f>
        <v/>
      </c>
      <c r="H165" s="87" t="str">
        <f>IF(ISERROR(VLOOKUP(E165,労務比率,報告書!#REF!+1,FALSE)),"",VLOOKUP(E165,労務比率,報告書!#REF!+1,FALSE))</f>
        <v/>
      </c>
      <c r="I165" s="14" t="e">
        <f>報告書!#REF!</f>
        <v>#REF!</v>
      </c>
      <c r="J165" s="14" t="e">
        <f>報告書!#REF!</f>
        <v>#REF!</v>
      </c>
      <c r="K165" s="14" t="e">
        <f>報告書!#REF!</f>
        <v>#REF!</v>
      </c>
      <c r="L165" s="116">
        <f t="shared" si="26"/>
        <v>0</v>
      </c>
      <c r="M165" s="87">
        <f t="shared" si="28"/>
        <v>0</v>
      </c>
      <c r="N165" s="120" t="e">
        <f t="shared" si="27"/>
        <v>#REF!</v>
      </c>
      <c r="O165" s="119" t="e">
        <f t="shared" si="29"/>
        <v>#REF!</v>
      </c>
      <c r="P165" s="120"/>
      <c r="Q165" s="120"/>
      <c r="R165" s="120" t="e">
        <f>IF(AND(J165=0,C165&gt;=設定シート!E$85,C165&lt;=設定シート!G$85),1,0)</f>
        <v>#REF!</v>
      </c>
    </row>
    <row r="166" spans="1:18" ht="15" customHeight="1">
      <c r="B166" s="14">
        <v>4</v>
      </c>
      <c r="C166" s="14" t="e">
        <f>報告書!#REF!</f>
        <v>#REF!</v>
      </c>
      <c r="E166" s="14" t="e">
        <f>報告書!#REF!</f>
        <v>#REF!</v>
      </c>
      <c r="F166" s="14" t="e">
        <f>報告書!#REF!</f>
        <v>#REF!</v>
      </c>
      <c r="G166" s="87" t="str">
        <f>IF(ISERROR(VLOOKUP(E166,労務比率,報告書!#REF!,FALSE)),"",VLOOKUP(E166,労務比率,報告書!#REF!,FALSE))</f>
        <v/>
      </c>
      <c r="H166" s="87" t="str">
        <f>IF(ISERROR(VLOOKUP(E166,労務比率,報告書!#REF!+1,FALSE)),"",VLOOKUP(E166,労務比率,報告書!#REF!+1,FALSE))</f>
        <v/>
      </c>
      <c r="I166" s="14" t="e">
        <f>報告書!#REF!</f>
        <v>#REF!</v>
      </c>
      <c r="J166" s="14" t="e">
        <f>報告書!#REF!</f>
        <v>#REF!</v>
      </c>
      <c r="K166" s="14" t="e">
        <f>報告書!#REF!</f>
        <v>#REF!</v>
      </c>
      <c r="L166" s="116">
        <f t="shared" si="26"/>
        <v>0</v>
      </c>
      <c r="M166" s="87">
        <f t="shared" si="28"/>
        <v>0</v>
      </c>
      <c r="N166" s="120" t="e">
        <f t="shared" si="27"/>
        <v>#REF!</v>
      </c>
      <c r="O166" s="119" t="e">
        <f t="shared" si="29"/>
        <v>#REF!</v>
      </c>
      <c r="P166" s="120"/>
      <c r="Q166" s="120"/>
      <c r="R166" s="120" t="e">
        <f>IF(AND(J166=0,C166&gt;=設定シート!E$85,C166&lt;=設定シート!G$85),1,0)</f>
        <v>#REF!</v>
      </c>
    </row>
    <row r="167" spans="1:18" ht="15" customHeight="1">
      <c r="B167" s="14">
        <v>5</v>
      </c>
      <c r="C167" s="14" t="e">
        <f>報告書!#REF!</f>
        <v>#REF!</v>
      </c>
      <c r="E167" s="14" t="e">
        <f>報告書!#REF!</f>
        <v>#REF!</v>
      </c>
      <c r="F167" s="14" t="e">
        <f>報告書!#REF!</f>
        <v>#REF!</v>
      </c>
      <c r="G167" s="87" t="str">
        <f>IF(ISERROR(VLOOKUP(E167,労務比率,報告書!#REF!,FALSE)),"",VLOOKUP(E167,労務比率,報告書!#REF!,FALSE))</f>
        <v/>
      </c>
      <c r="H167" s="87" t="str">
        <f>IF(ISERROR(VLOOKUP(E167,労務比率,報告書!#REF!+1,FALSE)),"",VLOOKUP(E167,労務比率,報告書!#REF!+1,FALSE))</f>
        <v/>
      </c>
      <c r="I167" s="14" t="e">
        <f>報告書!#REF!</f>
        <v>#REF!</v>
      </c>
      <c r="J167" s="14" t="e">
        <f>報告書!#REF!</f>
        <v>#REF!</v>
      </c>
      <c r="K167" s="14" t="e">
        <f>報告書!#REF!</f>
        <v>#REF!</v>
      </c>
      <c r="L167" s="116">
        <f t="shared" si="26"/>
        <v>0</v>
      </c>
      <c r="M167" s="87">
        <f t="shared" si="28"/>
        <v>0</v>
      </c>
      <c r="N167" s="120" t="e">
        <f t="shared" si="27"/>
        <v>#REF!</v>
      </c>
      <c r="O167" s="119" t="e">
        <f t="shared" si="29"/>
        <v>#REF!</v>
      </c>
      <c r="P167" s="120"/>
      <c r="Q167" s="120"/>
      <c r="R167" s="120" t="e">
        <f>IF(AND(J167=0,C167&gt;=設定シート!E$85,C167&lt;=設定シート!G$85),1,0)</f>
        <v>#REF!</v>
      </c>
    </row>
    <row r="168" spans="1:18" ht="15" customHeight="1">
      <c r="B168" s="14">
        <v>6</v>
      </c>
      <c r="C168" s="14" t="e">
        <f>報告書!#REF!</f>
        <v>#REF!</v>
      </c>
      <c r="E168" s="14" t="e">
        <f>報告書!#REF!</f>
        <v>#REF!</v>
      </c>
      <c r="F168" s="14" t="e">
        <f>報告書!#REF!</f>
        <v>#REF!</v>
      </c>
      <c r="G168" s="87" t="str">
        <f>IF(ISERROR(VLOOKUP(E168,労務比率,報告書!#REF!,FALSE)),"",VLOOKUP(E168,労務比率,報告書!#REF!,FALSE))</f>
        <v/>
      </c>
      <c r="H168" s="87" t="str">
        <f>IF(ISERROR(VLOOKUP(E168,労務比率,報告書!#REF!+1,FALSE)),"",VLOOKUP(E168,労務比率,報告書!#REF!+1,FALSE))</f>
        <v/>
      </c>
      <c r="I168" s="14" t="e">
        <f>報告書!#REF!</f>
        <v>#REF!</v>
      </c>
      <c r="J168" s="14" t="e">
        <f>報告書!#REF!</f>
        <v>#REF!</v>
      </c>
      <c r="K168" s="14" t="e">
        <f>報告書!#REF!</f>
        <v>#REF!</v>
      </c>
      <c r="L168" s="116">
        <f t="shared" si="26"/>
        <v>0</v>
      </c>
      <c r="M168" s="87">
        <f t="shared" si="28"/>
        <v>0</v>
      </c>
      <c r="N168" s="120" t="e">
        <f t="shared" si="27"/>
        <v>#REF!</v>
      </c>
      <c r="O168" s="119" t="e">
        <f t="shared" si="29"/>
        <v>#REF!</v>
      </c>
      <c r="P168" s="120"/>
      <c r="Q168" s="120"/>
      <c r="R168" s="120" t="e">
        <f>IF(AND(J168=0,C168&gt;=設定シート!E$85,C168&lt;=設定シート!G$85),1,0)</f>
        <v>#REF!</v>
      </c>
    </row>
    <row r="169" spans="1:18" ht="15" customHeight="1">
      <c r="B169" s="14">
        <v>7</v>
      </c>
      <c r="C169" s="14" t="e">
        <f>報告書!#REF!</f>
        <v>#REF!</v>
      </c>
      <c r="E169" s="14" t="e">
        <f>報告書!#REF!</f>
        <v>#REF!</v>
      </c>
      <c r="F169" s="14" t="e">
        <f>報告書!#REF!</f>
        <v>#REF!</v>
      </c>
      <c r="G169" s="87" t="str">
        <f>IF(ISERROR(VLOOKUP(E169,労務比率,報告書!#REF!,FALSE)),"",VLOOKUP(E169,労務比率,報告書!#REF!,FALSE))</f>
        <v/>
      </c>
      <c r="H169" s="87" t="str">
        <f>IF(ISERROR(VLOOKUP(E169,労務比率,報告書!#REF!+1,FALSE)),"",VLOOKUP(E169,労務比率,報告書!#REF!+1,FALSE))</f>
        <v/>
      </c>
      <c r="I169" s="14" t="e">
        <f>報告書!#REF!</f>
        <v>#REF!</v>
      </c>
      <c r="J169" s="14" t="e">
        <f>報告書!#REF!</f>
        <v>#REF!</v>
      </c>
      <c r="K169" s="14" t="e">
        <f>報告書!#REF!</f>
        <v>#REF!</v>
      </c>
      <c r="L169" s="116">
        <f t="shared" si="26"/>
        <v>0</v>
      </c>
      <c r="M169" s="87">
        <f t="shared" si="28"/>
        <v>0</v>
      </c>
      <c r="N169" s="120" t="e">
        <f t="shared" si="27"/>
        <v>#REF!</v>
      </c>
      <c r="O169" s="119" t="e">
        <f t="shared" si="29"/>
        <v>#REF!</v>
      </c>
      <c r="P169" s="120"/>
      <c r="Q169" s="120"/>
      <c r="R169" s="120" t="e">
        <f>IF(AND(J169=0,C169&gt;=設定シート!E$85,C169&lt;=設定シート!G$85),1,0)</f>
        <v>#REF!</v>
      </c>
    </row>
    <row r="170" spans="1:18" ht="15" customHeight="1">
      <c r="B170" s="14">
        <v>8</v>
      </c>
      <c r="C170" s="14" t="e">
        <f>報告書!#REF!</f>
        <v>#REF!</v>
      </c>
      <c r="E170" s="14" t="e">
        <f>報告書!#REF!</f>
        <v>#REF!</v>
      </c>
      <c r="F170" s="14" t="e">
        <f>報告書!#REF!</f>
        <v>#REF!</v>
      </c>
      <c r="G170" s="87" t="str">
        <f>IF(ISERROR(VLOOKUP(E170,労務比率,報告書!#REF!,FALSE)),"",VLOOKUP(E170,労務比率,報告書!#REF!,FALSE))</f>
        <v/>
      </c>
      <c r="H170" s="87" t="str">
        <f>IF(ISERROR(VLOOKUP(E170,労務比率,報告書!#REF!+1,FALSE)),"",VLOOKUP(E170,労務比率,報告書!#REF!+1,FALSE))</f>
        <v/>
      </c>
      <c r="I170" s="14" t="e">
        <f>報告書!#REF!</f>
        <v>#REF!</v>
      </c>
      <c r="J170" s="14" t="e">
        <f>報告書!#REF!</f>
        <v>#REF!</v>
      </c>
      <c r="K170" s="14" t="e">
        <f>報告書!#REF!</f>
        <v>#REF!</v>
      </c>
      <c r="L170" s="116">
        <f t="shared" si="26"/>
        <v>0</v>
      </c>
      <c r="M170" s="87">
        <f t="shared" si="28"/>
        <v>0</v>
      </c>
      <c r="N170" s="120" t="e">
        <f t="shared" si="27"/>
        <v>#REF!</v>
      </c>
      <c r="O170" s="119" t="e">
        <f t="shared" si="29"/>
        <v>#REF!</v>
      </c>
      <c r="P170" s="120"/>
      <c r="Q170" s="120"/>
      <c r="R170" s="120" t="e">
        <f>IF(AND(J170=0,C170&gt;=設定シート!E$85,C170&lt;=設定シート!G$85),1,0)</f>
        <v>#REF!</v>
      </c>
    </row>
    <row r="171" spans="1:18" ht="15" customHeight="1">
      <c r="B171" s="14">
        <v>9</v>
      </c>
      <c r="C171" s="14" t="e">
        <f>報告書!#REF!</f>
        <v>#REF!</v>
      </c>
      <c r="E171" s="14" t="e">
        <f>報告書!#REF!</f>
        <v>#REF!</v>
      </c>
      <c r="F171" s="14" t="e">
        <f>報告書!#REF!</f>
        <v>#REF!</v>
      </c>
      <c r="G171" s="87" t="str">
        <f>IF(ISERROR(VLOOKUP(E171,労務比率,報告書!#REF!,FALSE)),"",VLOOKUP(E171,労務比率,報告書!#REF!,FALSE))</f>
        <v/>
      </c>
      <c r="H171" s="87" t="str">
        <f>IF(ISERROR(VLOOKUP(E171,労務比率,報告書!#REF!+1,FALSE)),"",VLOOKUP(E171,労務比率,報告書!#REF!+1,FALSE))</f>
        <v/>
      </c>
      <c r="I171" s="14" t="e">
        <f>報告書!#REF!</f>
        <v>#REF!</v>
      </c>
      <c r="J171" s="14" t="e">
        <f>報告書!#REF!</f>
        <v>#REF!</v>
      </c>
      <c r="K171" s="14" t="e">
        <f>報告書!#REF!</f>
        <v>#REF!</v>
      </c>
      <c r="L171" s="116">
        <f t="shared" si="26"/>
        <v>0</v>
      </c>
      <c r="M171" s="87">
        <f t="shared" si="28"/>
        <v>0</v>
      </c>
      <c r="N171" s="120" t="e">
        <f t="shared" si="27"/>
        <v>#REF!</v>
      </c>
      <c r="O171" s="119" t="e">
        <f t="shared" si="29"/>
        <v>#REF!</v>
      </c>
      <c r="P171" s="120"/>
      <c r="Q171" s="120"/>
      <c r="R171" s="120" t="e">
        <f>IF(AND(J171=0,C171&gt;=設定シート!E$85,C171&lt;=設定シート!G$85),1,0)</f>
        <v>#REF!</v>
      </c>
    </row>
    <row r="172" spans="1:18" ht="15" customHeight="1">
      <c r="A172" s="14">
        <v>15</v>
      </c>
      <c r="B172" s="14">
        <v>1</v>
      </c>
      <c r="C172" s="14" t="e">
        <f>報告書!#REF!</f>
        <v>#REF!</v>
      </c>
      <c r="E172" s="14" t="e">
        <f>報告書!#REF!</f>
        <v>#REF!</v>
      </c>
      <c r="F172" s="14" t="e">
        <f>報告書!#REF!</f>
        <v>#REF!</v>
      </c>
      <c r="G172" s="87" t="str">
        <f>IF(ISERROR(VLOOKUP(E172,労務比率,報告書!#REF!,FALSE)),"",VLOOKUP(E172,労務比率,報告書!#REF!,FALSE))</f>
        <v/>
      </c>
      <c r="H172" s="87" t="str">
        <f>IF(ISERROR(VLOOKUP(E172,労務比率,報告書!#REF!+1,FALSE)),"",VLOOKUP(E172,労務比率,報告書!#REF!+1,FALSE))</f>
        <v/>
      </c>
      <c r="I172" s="14" t="e">
        <f>報告書!#REF!</f>
        <v>#REF!</v>
      </c>
      <c r="J172" s="14" t="e">
        <f>報告書!#REF!</f>
        <v>#REF!</v>
      </c>
      <c r="K172" s="14" t="e">
        <f>報告書!#REF!</f>
        <v>#REF!</v>
      </c>
      <c r="L172" s="116">
        <f t="shared" si="26"/>
        <v>0</v>
      </c>
      <c r="M172" s="87">
        <f t="shared" si="28"/>
        <v>0</v>
      </c>
      <c r="N172" s="120" t="e">
        <f t="shared" si="27"/>
        <v>#REF!</v>
      </c>
      <c r="O172" s="119" t="e">
        <f t="shared" si="29"/>
        <v>#REF!</v>
      </c>
      <c r="P172" s="120">
        <f>INT(SUMIF(O172:O180,0,I172:I180)*105/108)</f>
        <v>0</v>
      </c>
      <c r="Q172" s="123">
        <f>INT(P172*IF(COUNTIF(R172:R180,1)=0,0,SUMIF(R172:R180,1,G172:G180)/COUNTIF(R172:R180,1))/100)</f>
        <v>0</v>
      </c>
      <c r="R172" s="120" t="e">
        <f>IF(AND(J172=0,C172&gt;=設定シート!E$85,C172&lt;=設定シート!G$85),1,0)</f>
        <v>#REF!</v>
      </c>
    </row>
    <row r="173" spans="1:18" ht="15" customHeight="1">
      <c r="B173" s="14">
        <v>2</v>
      </c>
      <c r="C173" s="14" t="e">
        <f>報告書!#REF!</f>
        <v>#REF!</v>
      </c>
      <c r="E173" s="14" t="e">
        <f>報告書!#REF!</f>
        <v>#REF!</v>
      </c>
      <c r="F173" s="14" t="e">
        <f>報告書!#REF!</f>
        <v>#REF!</v>
      </c>
      <c r="G173" s="87" t="str">
        <f>IF(ISERROR(VLOOKUP(E173,労務比率,報告書!#REF!,FALSE)),"",VLOOKUP(E173,労務比率,報告書!#REF!,FALSE))</f>
        <v/>
      </c>
      <c r="H173" s="87" t="str">
        <f>IF(ISERROR(VLOOKUP(E173,労務比率,報告書!#REF!+1,FALSE)),"",VLOOKUP(E173,労務比率,報告書!#REF!+1,FALSE))</f>
        <v/>
      </c>
      <c r="I173" s="14" t="e">
        <f>報告書!#REF!</f>
        <v>#REF!</v>
      </c>
      <c r="J173" s="14" t="e">
        <f>報告書!#REF!</f>
        <v>#REF!</v>
      </c>
      <c r="K173" s="14" t="e">
        <f>報告書!#REF!</f>
        <v>#REF!</v>
      </c>
      <c r="L173" s="116">
        <f t="shared" si="26"/>
        <v>0</v>
      </c>
      <c r="M173" s="87">
        <f t="shared" si="28"/>
        <v>0</v>
      </c>
      <c r="N173" s="120" t="e">
        <f t="shared" si="27"/>
        <v>#REF!</v>
      </c>
      <c r="O173" s="119" t="e">
        <f t="shared" si="29"/>
        <v>#REF!</v>
      </c>
      <c r="P173" s="120"/>
      <c r="Q173" s="120"/>
      <c r="R173" s="120" t="e">
        <f>IF(AND(J173=0,C173&gt;=設定シート!E$85,C173&lt;=設定シート!G$85),1,0)</f>
        <v>#REF!</v>
      </c>
    </row>
    <row r="174" spans="1:18" ht="15" customHeight="1">
      <c r="B174" s="14">
        <v>3</v>
      </c>
      <c r="C174" s="14" t="e">
        <f>報告書!#REF!</f>
        <v>#REF!</v>
      </c>
      <c r="E174" s="14" t="e">
        <f>報告書!#REF!</f>
        <v>#REF!</v>
      </c>
      <c r="F174" s="14" t="e">
        <f>報告書!#REF!</f>
        <v>#REF!</v>
      </c>
      <c r="G174" s="87" t="str">
        <f>IF(ISERROR(VLOOKUP(E174,労務比率,報告書!#REF!,FALSE)),"",VLOOKUP(E174,労務比率,報告書!#REF!,FALSE))</f>
        <v/>
      </c>
      <c r="H174" s="87" t="str">
        <f>IF(ISERROR(VLOOKUP(E174,労務比率,報告書!#REF!+1,FALSE)),"",VLOOKUP(E174,労務比率,報告書!#REF!+1,FALSE))</f>
        <v/>
      </c>
      <c r="I174" s="14" t="e">
        <f>報告書!#REF!</f>
        <v>#REF!</v>
      </c>
      <c r="J174" s="14" t="e">
        <f>報告書!#REF!</f>
        <v>#REF!</v>
      </c>
      <c r="K174" s="14" t="e">
        <f>報告書!#REF!</f>
        <v>#REF!</v>
      </c>
      <c r="L174" s="116">
        <f t="shared" si="26"/>
        <v>0</v>
      </c>
      <c r="M174" s="87">
        <f t="shared" si="28"/>
        <v>0</v>
      </c>
      <c r="N174" s="120" t="e">
        <f t="shared" si="27"/>
        <v>#REF!</v>
      </c>
      <c r="O174" s="119" t="e">
        <f t="shared" si="29"/>
        <v>#REF!</v>
      </c>
      <c r="P174" s="120"/>
      <c r="Q174" s="120"/>
      <c r="R174" s="120" t="e">
        <f>IF(AND(J174=0,C174&gt;=設定シート!E$85,C174&lt;=設定シート!G$85),1,0)</f>
        <v>#REF!</v>
      </c>
    </row>
    <row r="175" spans="1:18" ht="15" customHeight="1">
      <c r="B175" s="14">
        <v>4</v>
      </c>
      <c r="C175" s="14" t="e">
        <f>報告書!#REF!</f>
        <v>#REF!</v>
      </c>
      <c r="E175" s="14" t="e">
        <f>報告書!#REF!</f>
        <v>#REF!</v>
      </c>
      <c r="F175" s="14" t="e">
        <f>報告書!#REF!</f>
        <v>#REF!</v>
      </c>
      <c r="G175" s="87" t="str">
        <f>IF(ISERROR(VLOOKUP(E175,労務比率,報告書!#REF!,FALSE)),"",VLOOKUP(E175,労務比率,報告書!#REF!,FALSE))</f>
        <v/>
      </c>
      <c r="H175" s="87" t="str">
        <f>IF(ISERROR(VLOOKUP(E175,労務比率,報告書!#REF!+1,FALSE)),"",VLOOKUP(E175,労務比率,報告書!#REF!+1,FALSE))</f>
        <v/>
      </c>
      <c r="I175" s="14" t="e">
        <f>報告書!#REF!</f>
        <v>#REF!</v>
      </c>
      <c r="J175" s="14" t="e">
        <f>報告書!#REF!</f>
        <v>#REF!</v>
      </c>
      <c r="K175" s="14" t="e">
        <f>報告書!#REF!</f>
        <v>#REF!</v>
      </c>
      <c r="L175" s="116">
        <f t="shared" si="26"/>
        <v>0</v>
      </c>
      <c r="M175" s="87">
        <f t="shared" si="28"/>
        <v>0</v>
      </c>
      <c r="N175" s="120" t="e">
        <f t="shared" si="27"/>
        <v>#REF!</v>
      </c>
      <c r="O175" s="119" t="e">
        <f t="shared" si="29"/>
        <v>#REF!</v>
      </c>
      <c r="P175" s="120"/>
      <c r="Q175" s="120"/>
      <c r="R175" s="120" t="e">
        <f>IF(AND(J175=0,C175&gt;=設定シート!E$85,C175&lt;=設定シート!G$85),1,0)</f>
        <v>#REF!</v>
      </c>
    </row>
    <row r="176" spans="1:18" ht="15" customHeight="1">
      <c r="B176" s="14">
        <v>5</v>
      </c>
      <c r="C176" s="14" t="e">
        <f>報告書!#REF!</f>
        <v>#REF!</v>
      </c>
      <c r="E176" s="14" t="e">
        <f>報告書!#REF!</f>
        <v>#REF!</v>
      </c>
      <c r="F176" s="14" t="e">
        <f>報告書!#REF!</f>
        <v>#REF!</v>
      </c>
      <c r="G176" s="87" t="str">
        <f>IF(ISERROR(VLOOKUP(E176,労務比率,報告書!#REF!,FALSE)),"",VLOOKUP(E176,労務比率,報告書!#REF!,FALSE))</f>
        <v/>
      </c>
      <c r="H176" s="87" t="str">
        <f>IF(ISERROR(VLOOKUP(E176,労務比率,報告書!#REF!+1,FALSE)),"",VLOOKUP(E176,労務比率,報告書!#REF!+1,FALSE))</f>
        <v/>
      </c>
      <c r="I176" s="14" t="e">
        <f>報告書!#REF!</f>
        <v>#REF!</v>
      </c>
      <c r="J176" s="14" t="e">
        <f>報告書!#REF!</f>
        <v>#REF!</v>
      </c>
      <c r="K176" s="14" t="e">
        <f>報告書!#REF!</f>
        <v>#REF!</v>
      </c>
      <c r="L176" s="116">
        <f t="shared" si="26"/>
        <v>0</v>
      </c>
      <c r="M176" s="87">
        <f t="shared" si="28"/>
        <v>0</v>
      </c>
      <c r="N176" s="120" t="e">
        <f t="shared" si="27"/>
        <v>#REF!</v>
      </c>
      <c r="O176" s="119" t="e">
        <f t="shared" si="29"/>
        <v>#REF!</v>
      </c>
      <c r="P176" s="120"/>
      <c r="Q176" s="120"/>
      <c r="R176" s="120" t="e">
        <f>IF(AND(J176=0,C176&gt;=設定シート!E$85,C176&lt;=設定シート!G$85),1,0)</f>
        <v>#REF!</v>
      </c>
    </row>
    <row r="177" spans="1:18" ht="15" customHeight="1">
      <c r="B177" s="14">
        <v>6</v>
      </c>
      <c r="C177" s="14" t="e">
        <f>報告書!#REF!</f>
        <v>#REF!</v>
      </c>
      <c r="E177" s="14" t="e">
        <f>報告書!#REF!</f>
        <v>#REF!</v>
      </c>
      <c r="F177" s="14" t="e">
        <f>報告書!#REF!</f>
        <v>#REF!</v>
      </c>
      <c r="G177" s="87" t="str">
        <f>IF(ISERROR(VLOOKUP(E177,労務比率,報告書!#REF!,FALSE)),"",VLOOKUP(E177,労務比率,報告書!#REF!,FALSE))</f>
        <v/>
      </c>
      <c r="H177" s="87" t="str">
        <f>IF(ISERROR(VLOOKUP(E177,労務比率,報告書!#REF!+1,FALSE)),"",VLOOKUP(E177,労務比率,報告書!#REF!+1,FALSE))</f>
        <v/>
      </c>
      <c r="I177" s="14" t="e">
        <f>報告書!#REF!</f>
        <v>#REF!</v>
      </c>
      <c r="J177" s="14" t="e">
        <f>報告書!#REF!</f>
        <v>#REF!</v>
      </c>
      <c r="K177" s="14" t="e">
        <f>報告書!#REF!</f>
        <v>#REF!</v>
      </c>
      <c r="L177" s="116">
        <f t="shared" si="26"/>
        <v>0</v>
      </c>
      <c r="M177" s="87">
        <f t="shared" si="28"/>
        <v>0</v>
      </c>
      <c r="N177" s="120" t="e">
        <f t="shared" si="27"/>
        <v>#REF!</v>
      </c>
      <c r="O177" s="119" t="e">
        <f t="shared" si="29"/>
        <v>#REF!</v>
      </c>
      <c r="P177" s="120"/>
      <c r="Q177" s="120"/>
      <c r="R177" s="120" t="e">
        <f>IF(AND(J177=0,C177&gt;=設定シート!E$85,C177&lt;=設定シート!G$85),1,0)</f>
        <v>#REF!</v>
      </c>
    </row>
    <row r="178" spans="1:18" ht="15" customHeight="1">
      <c r="B178" s="14">
        <v>7</v>
      </c>
      <c r="C178" s="14" t="e">
        <f>報告書!#REF!</f>
        <v>#REF!</v>
      </c>
      <c r="E178" s="14" t="e">
        <f>報告書!#REF!</f>
        <v>#REF!</v>
      </c>
      <c r="F178" s="14" t="e">
        <f>報告書!#REF!</f>
        <v>#REF!</v>
      </c>
      <c r="G178" s="87" t="str">
        <f>IF(ISERROR(VLOOKUP(E178,労務比率,報告書!#REF!,FALSE)),"",VLOOKUP(E178,労務比率,報告書!#REF!,FALSE))</f>
        <v/>
      </c>
      <c r="H178" s="87" t="str">
        <f>IF(ISERROR(VLOOKUP(E178,労務比率,報告書!#REF!+1,FALSE)),"",VLOOKUP(E178,労務比率,報告書!#REF!+1,FALSE))</f>
        <v/>
      </c>
      <c r="I178" s="14" t="e">
        <f>報告書!#REF!</f>
        <v>#REF!</v>
      </c>
      <c r="J178" s="14" t="e">
        <f>報告書!#REF!</f>
        <v>#REF!</v>
      </c>
      <c r="K178" s="14" t="e">
        <f>報告書!#REF!</f>
        <v>#REF!</v>
      </c>
      <c r="L178" s="116">
        <f t="shared" si="26"/>
        <v>0</v>
      </c>
      <c r="M178" s="87">
        <f t="shared" si="28"/>
        <v>0</v>
      </c>
      <c r="N178" s="120" t="e">
        <f t="shared" si="27"/>
        <v>#REF!</v>
      </c>
      <c r="O178" s="119" t="e">
        <f t="shared" si="29"/>
        <v>#REF!</v>
      </c>
      <c r="P178" s="120"/>
      <c r="Q178" s="120"/>
      <c r="R178" s="120" t="e">
        <f>IF(AND(J178=0,C178&gt;=設定シート!E$85,C178&lt;=設定シート!G$85),1,0)</f>
        <v>#REF!</v>
      </c>
    </row>
    <row r="179" spans="1:18" ht="15" customHeight="1">
      <c r="B179" s="14">
        <v>8</v>
      </c>
      <c r="C179" s="14" t="e">
        <f>報告書!#REF!</f>
        <v>#REF!</v>
      </c>
      <c r="E179" s="14" t="e">
        <f>報告書!#REF!</f>
        <v>#REF!</v>
      </c>
      <c r="F179" s="14" t="e">
        <f>報告書!#REF!</f>
        <v>#REF!</v>
      </c>
      <c r="G179" s="87" t="str">
        <f>IF(ISERROR(VLOOKUP(E179,労務比率,報告書!#REF!,FALSE)),"",VLOOKUP(E179,労務比率,報告書!#REF!,FALSE))</f>
        <v/>
      </c>
      <c r="H179" s="87" t="str">
        <f>IF(ISERROR(VLOOKUP(E179,労務比率,報告書!#REF!+1,FALSE)),"",VLOOKUP(E179,労務比率,報告書!#REF!+1,FALSE))</f>
        <v/>
      </c>
      <c r="I179" s="14" t="e">
        <f>報告書!#REF!</f>
        <v>#REF!</v>
      </c>
      <c r="J179" s="14" t="e">
        <f>報告書!#REF!</f>
        <v>#REF!</v>
      </c>
      <c r="K179" s="14" t="e">
        <f>報告書!#REF!</f>
        <v>#REF!</v>
      </c>
      <c r="L179" s="116">
        <f t="shared" ref="L179:L242" si="30">IF(ISERROR(INT((ROUNDDOWN(I179*G179/100,0)+K179)/1000)),0,INT((ROUNDDOWN(I179*G179/100,0)+K179)/1000))</f>
        <v>0</v>
      </c>
      <c r="M179" s="87">
        <f t="shared" si="28"/>
        <v>0</v>
      </c>
      <c r="N179" s="120" t="e">
        <f t="shared" ref="N179:N242" si="31">IF(R179=1,0,I179)</f>
        <v>#REF!</v>
      </c>
      <c r="O179" s="119" t="e">
        <f t="shared" si="29"/>
        <v>#REF!</v>
      </c>
      <c r="P179" s="120"/>
      <c r="Q179" s="120"/>
      <c r="R179" s="120" t="e">
        <f>IF(AND(J179=0,C179&gt;=設定シート!E$85,C179&lt;=設定シート!G$85),1,0)</f>
        <v>#REF!</v>
      </c>
    </row>
    <row r="180" spans="1:18" ht="15" customHeight="1">
      <c r="B180" s="14">
        <v>9</v>
      </c>
      <c r="C180" s="14" t="e">
        <f>報告書!#REF!</f>
        <v>#REF!</v>
      </c>
      <c r="E180" s="14" t="e">
        <f>報告書!#REF!</f>
        <v>#REF!</v>
      </c>
      <c r="F180" s="14" t="e">
        <f>報告書!#REF!</f>
        <v>#REF!</v>
      </c>
      <c r="G180" s="87" t="str">
        <f>IF(ISERROR(VLOOKUP(E180,労務比率,報告書!#REF!,FALSE)),"",VLOOKUP(E180,労務比率,報告書!#REF!,FALSE))</f>
        <v/>
      </c>
      <c r="H180" s="87" t="str">
        <f>IF(ISERROR(VLOOKUP(E180,労務比率,報告書!#REF!+1,FALSE)),"",VLOOKUP(E180,労務比率,報告書!#REF!+1,FALSE))</f>
        <v/>
      </c>
      <c r="I180" s="14" t="e">
        <f>報告書!#REF!</f>
        <v>#REF!</v>
      </c>
      <c r="J180" s="14" t="e">
        <f>報告書!#REF!</f>
        <v>#REF!</v>
      </c>
      <c r="K180" s="14" t="e">
        <f>報告書!#REF!</f>
        <v>#REF!</v>
      </c>
      <c r="L180" s="116">
        <f t="shared" si="30"/>
        <v>0</v>
      </c>
      <c r="M180" s="87">
        <f t="shared" si="28"/>
        <v>0</v>
      </c>
      <c r="N180" s="120" t="e">
        <f t="shared" si="31"/>
        <v>#REF!</v>
      </c>
      <c r="O180" s="119" t="e">
        <f t="shared" si="29"/>
        <v>#REF!</v>
      </c>
      <c r="P180" s="120"/>
      <c r="Q180" s="120"/>
      <c r="R180" s="120" t="e">
        <f>IF(AND(J180=0,C180&gt;=設定シート!E$85,C180&lt;=設定シート!G$85),1,0)</f>
        <v>#REF!</v>
      </c>
    </row>
    <row r="181" spans="1:18" ht="15" customHeight="1">
      <c r="A181" s="14">
        <v>16</v>
      </c>
      <c r="B181" s="14">
        <v>1</v>
      </c>
      <c r="C181" s="14" t="e">
        <f>報告書!#REF!</f>
        <v>#REF!</v>
      </c>
      <c r="E181" s="14" t="e">
        <f>報告書!#REF!</f>
        <v>#REF!</v>
      </c>
      <c r="F181" s="14" t="e">
        <f>報告書!#REF!</f>
        <v>#REF!</v>
      </c>
      <c r="G181" s="87" t="str">
        <f>IF(ISERROR(VLOOKUP(E181,労務比率,報告書!#REF!,FALSE)),"",VLOOKUP(E181,労務比率,報告書!#REF!,FALSE))</f>
        <v/>
      </c>
      <c r="H181" s="87" t="str">
        <f>IF(ISERROR(VLOOKUP(E181,労務比率,報告書!#REF!+1,FALSE)),"",VLOOKUP(E181,労務比率,報告書!#REF!+1,FALSE))</f>
        <v/>
      </c>
      <c r="I181" s="14" t="e">
        <f>報告書!#REF!</f>
        <v>#REF!</v>
      </c>
      <c r="J181" s="14" t="e">
        <f>報告書!#REF!</f>
        <v>#REF!</v>
      </c>
      <c r="K181" s="14" t="e">
        <f>報告書!#REF!</f>
        <v>#REF!</v>
      </c>
      <c r="L181" s="116">
        <f t="shared" si="30"/>
        <v>0</v>
      </c>
      <c r="M181" s="87">
        <f t="shared" si="28"/>
        <v>0</v>
      </c>
      <c r="N181" s="120" t="e">
        <f t="shared" si="31"/>
        <v>#REF!</v>
      </c>
      <c r="O181" s="119" t="e">
        <f t="shared" si="29"/>
        <v>#REF!</v>
      </c>
      <c r="P181" s="120">
        <f>INT(SUMIF(O181:O189,0,I181:I189)*105/108)</f>
        <v>0</v>
      </c>
      <c r="Q181" s="123">
        <f>INT(P181*IF(COUNTIF(R181:R189,1)=0,0,SUMIF(R181:R189,1,G181:G189)/COUNTIF(R181:R189,1))/100)</f>
        <v>0</v>
      </c>
      <c r="R181" s="120" t="e">
        <f>IF(AND(J181=0,C181&gt;=設定シート!E$85,C181&lt;=設定シート!G$85),1,0)</f>
        <v>#REF!</v>
      </c>
    </row>
    <row r="182" spans="1:18" ht="15" customHeight="1">
      <c r="B182" s="14">
        <v>2</v>
      </c>
      <c r="C182" s="14" t="e">
        <f>報告書!#REF!</f>
        <v>#REF!</v>
      </c>
      <c r="E182" s="14" t="e">
        <f>報告書!#REF!</f>
        <v>#REF!</v>
      </c>
      <c r="F182" s="14" t="e">
        <f>報告書!#REF!</f>
        <v>#REF!</v>
      </c>
      <c r="G182" s="87" t="str">
        <f>IF(ISERROR(VLOOKUP(E182,労務比率,報告書!#REF!,FALSE)),"",VLOOKUP(E182,労務比率,報告書!#REF!,FALSE))</f>
        <v/>
      </c>
      <c r="H182" s="87" t="str">
        <f>IF(ISERROR(VLOOKUP(E182,労務比率,報告書!#REF!+1,FALSE)),"",VLOOKUP(E182,労務比率,報告書!#REF!+1,FALSE))</f>
        <v/>
      </c>
      <c r="I182" s="14" t="e">
        <f>報告書!#REF!</f>
        <v>#REF!</v>
      </c>
      <c r="J182" s="14" t="e">
        <f>報告書!#REF!</f>
        <v>#REF!</v>
      </c>
      <c r="K182" s="14" t="e">
        <f>報告書!#REF!</f>
        <v>#REF!</v>
      </c>
      <c r="L182" s="116">
        <f t="shared" si="30"/>
        <v>0</v>
      </c>
      <c r="M182" s="87">
        <f t="shared" si="28"/>
        <v>0</v>
      </c>
      <c r="N182" s="120" t="e">
        <f t="shared" si="31"/>
        <v>#REF!</v>
      </c>
      <c r="O182" s="119" t="e">
        <f t="shared" si="29"/>
        <v>#REF!</v>
      </c>
      <c r="P182" s="120"/>
      <c r="Q182" s="120"/>
      <c r="R182" s="120" t="e">
        <f>IF(AND(J182=0,C182&gt;=設定シート!E$85,C182&lt;=設定シート!G$85),1,0)</f>
        <v>#REF!</v>
      </c>
    </row>
    <row r="183" spans="1:18" ht="15" customHeight="1">
      <c r="B183" s="14">
        <v>3</v>
      </c>
      <c r="C183" s="14" t="e">
        <f>報告書!#REF!</f>
        <v>#REF!</v>
      </c>
      <c r="E183" s="14" t="e">
        <f>報告書!#REF!</f>
        <v>#REF!</v>
      </c>
      <c r="F183" s="14" t="e">
        <f>報告書!#REF!</f>
        <v>#REF!</v>
      </c>
      <c r="G183" s="87" t="str">
        <f>IF(ISERROR(VLOOKUP(E183,労務比率,報告書!#REF!,FALSE)),"",VLOOKUP(E183,労務比率,報告書!#REF!,FALSE))</f>
        <v/>
      </c>
      <c r="H183" s="87" t="str">
        <f>IF(ISERROR(VLOOKUP(E183,労務比率,報告書!#REF!+1,FALSE)),"",VLOOKUP(E183,労務比率,報告書!#REF!+1,FALSE))</f>
        <v/>
      </c>
      <c r="I183" s="14" t="e">
        <f>報告書!#REF!</f>
        <v>#REF!</v>
      </c>
      <c r="J183" s="14" t="e">
        <f>報告書!#REF!</f>
        <v>#REF!</v>
      </c>
      <c r="K183" s="14" t="e">
        <f>報告書!#REF!</f>
        <v>#REF!</v>
      </c>
      <c r="L183" s="116">
        <f t="shared" si="30"/>
        <v>0</v>
      </c>
      <c r="M183" s="87">
        <f t="shared" si="28"/>
        <v>0</v>
      </c>
      <c r="N183" s="120" t="e">
        <f t="shared" si="31"/>
        <v>#REF!</v>
      </c>
      <c r="O183" s="119" t="e">
        <f t="shared" si="29"/>
        <v>#REF!</v>
      </c>
      <c r="P183" s="120"/>
      <c r="Q183" s="120"/>
      <c r="R183" s="120" t="e">
        <f>IF(AND(J183=0,C183&gt;=設定シート!E$85,C183&lt;=設定シート!G$85),1,0)</f>
        <v>#REF!</v>
      </c>
    </row>
    <row r="184" spans="1:18" ht="15" customHeight="1">
      <c r="B184" s="14">
        <v>4</v>
      </c>
      <c r="C184" s="14" t="e">
        <f>報告書!#REF!</f>
        <v>#REF!</v>
      </c>
      <c r="E184" s="14" t="e">
        <f>報告書!#REF!</f>
        <v>#REF!</v>
      </c>
      <c r="F184" s="14" t="e">
        <f>報告書!#REF!</f>
        <v>#REF!</v>
      </c>
      <c r="G184" s="87" t="str">
        <f>IF(ISERROR(VLOOKUP(E184,労務比率,報告書!#REF!,FALSE)),"",VLOOKUP(E184,労務比率,報告書!#REF!,FALSE))</f>
        <v/>
      </c>
      <c r="H184" s="87" t="str">
        <f>IF(ISERROR(VLOOKUP(E184,労務比率,報告書!#REF!+1,FALSE)),"",VLOOKUP(E184,労務比率,報告書!#REF!+1,FALSE))</f>
        <v/>
      </c>
      <c r="I184" s="14" t="e">
        <f>報告書!#REF!</f>
        <v>#REF!</v>
      </c>
      <c r="J184" s="14" t="e">
        <f>報告書!#REF!</f>
        <v>#REF!</v>
      </c>
      <c r="K184" s="14" t="e">
        <f>報告書!#REF!</f>
        <v>#REF!</v>
      </c>
      <c r="L184" s="116">
        <f t="shared" si="30"/>
        <v>0</v>
      </c>
      <c r="M184" s="87">
        <f t="shared" ref="M184:M247" si="32">IF(ISERROR(L184*H184),0,L184*H184)</f>
        <v>0</v>
      </c>
      <c r="N184" s="120" t="e">
        <f t="shared" si="31"/>
        <v>#REF!</v>
      </c>
      <c r="O184" s="119" t="e">
        <f t="shared" si="29"/>
        <v>#REF!</v>
      </c>
      <c r="P184" s="120"/>
      <c r="Q184" s="120"/>
      <c r="R184" s="120" t="e">
        <f>IF(AND(J184=0,C184&gt;=設定シート!E$85,C184&lt;=設定シート!G$85),1,0)</f>
        <v>#REF!</v>
      </c>
    </row>
    <row r="185" spans="1:18" ht="15" customHeight="1">
      <c r="B185" s="14">
        <v>5</v>
      </c>
      <c r="C185" s="14" t="e">
        <f>報告書!#REF!</f>
        <v>#REF!</v>
      </c>
      <c r="E185" s="14" t="e">
        <f>報告書!#REF!</f>
        <v>#REF!</v>
      </c>
      <c r="F185" s="14" t="e">
        <f>報告書!#REF!</f>
        <v>#REF!</v>
      </c>
      <c r="G185" s="87" t="str">
        <f>IF(ISERROR(VLOOKUP(E185,労務比率,報告書!#REF!,FALSE)),"",VLOOKUP(E185,労務比率,報告書!#REF!,FALSE))</f>
        <v/>
      </c>
      <c r="H185" s="87" t="str">
        <f>IF(ISERROR(VLOOKUP(E185,労務比率,報告書!#REF!+1,FALSE)),"",VLOOKUP(E185,労務比率,報告書!#REF!+1,FALSE))</f>
        <v/>
      </c>
      <c r="I185" s="14" t="e">
        <f>報告書!#REF!</f>
        <v>#REF!</v>
      </c>
      <c r="J185" s="14" t="e">
        <f>報告書!#REF!</f>
        <v>#REF!</v>
      </c>
      <c r="K185" s="14" t="e">
        <f>報告書!#REF!</f>
        <v>#REF!</v>
      </c>
      <c r="L185" s="116">
        <f t="shared" si="30"/>
        <v>0</v>
      </c>
      <c r="M185" s="87">
        <f t="shared" si="32"/>
        <v>0</v>
      </c>
      <c r="N185" s="120" t="e">
        <f t="shared" si="31"/>
        <v>#REF!</v>
      </c>
      <c r="O185" s="119" t="e">
        <f t="shared" si="29"/>
        <v>#REF!</v>
      </c>
      <c r="P185" s="120"/>
      <c r="Q185" s="120"/>
      <c r="R185" s="120" t="e">
        <f>IF(AND(J185=0,C185&gt;=設定シート!E$85,C185&lt;=設定シート!G$85),1,0)</f>
        <v>#REF!</v>
      </c>
    </row>
    <row r="186" spans="1:18" ht="15" customHeight="1">
      <c r="B186" s="14">
        <v>6</v>
      </c>
      <c r="C186" s="14" t="e">
        <f>報告書!#REF!</f>
        <v>#REF!</v>
      </c>
      <c r="E186" s="14" t="e">
        <f>報告書!#REF!</f>
        <v>#REF!</v>
      </c>
      <c r="F186" s="14" t="e">
        <f>報告書!#REF!</f>
        <v>#REF!</v>
      </c>
      <c r="G186" s="87" t="str">
        <f>IF(ISERROR(VLOOKUP(E186,労務比率,報告書!#REF!,FALSE)),"",VLOOKUP(E186,労務比率,報告書!#REF!,FALSE))</f>
        <v/>
      </c>
      <c r="H186" s="87" t="str">
        <f>IF(ISERROR(VLOOKUP(E186,労務比率,報告書!#REF!+1,FALSE)),"",VLOOKUP(E186,労務比率,報告書!#REF!+1,FALSE))</f>
        <v/>
      </c>
      <c r="I186" s="14" t="e">
        <f>報告書!#REF!</f>
        <v>#REF!</v>
      </c>
      <c r="J186" s="14" t="e">
        <f>報告書!#REF!</f>
        <v>#REF!</v>
      </c>
      <c r="K186" s="14" t="e">
        <f>報告書!#REF!</f>
        <v>#REF!</v>
      </c>
      <c r="L186" s="116">
        <f t="shared" si="30"/>
        <v>0</v>
      </c>
      <c r="M186" s="87">
        <f t="shared" si="32"/>
        <v>0</v>
      </c>
      <c r="N186" s="120" t="e">
        <f t="shared" si="31"/>
        <v>#REF!</v>
      </c>
      <c r="O186" s="119" t="e">
        <f t="shared" si="29"/>
        <v>#REF!</v>
      </c>
      <c r="P186" s="120"/>
      <c r="Q186" s="120"/>
      <c r="R186" s="120" t="e">
        <f>IF(AND(J186=0,C186&gt;=設定シート!E$85,C186&lt;=設定シート!G$85),1,0)</f>
        <v>#REF!</v>
      </c>
    </row>
    <row r="187" spans="1:18" ht="15" customHeight="1">
      <c r="B187" s="14">
        <v>7</v>
      </c>
      <c r="C187" s="14" t="e">
        <f>報告書!#REF!</f>
        <v>#REF!</v>
      </c>
      <c r="E187" s="14" t="e">
        <f>報告書!#REF!</f>
        <v>#REF!</v>
      </c>
      <c r="F187" s="14" t="e">
        <f>報告書!#REF!</f>
        <v>#REF!</v>
      </c>
      <c r="G187" s="87" t="str">
        <f>IF(ISERROR(VLOOKUP(E187,労務比率,報告書!#REF!,FALSE)),"",VLOOKUP(E187,労務比率,報告書!#REF!,FALSE))</f>
        <v/>
      </c>
      <c r="H187" s="87" t="str">
        <f>IF(ISERROR(VLOOKUP(E187,労務比率,報告書!#REF!+1,FALSE)),"",VLOOKUP(E187,労務比率,報告書!#REF!+1,FALSE))</f>
        <v/>
      </c>
      <c r="I187" s="14" t="e">
        <f>報告書!#REF!</f>
        <v>#REF!</v>
      </c>
      <c r="J187" s="14" t="e">
        <f>報告書!#REF!</f>
        <v>#REF!</v>
      </c>
      <c r="K187" s="14" t="e">
        <f>報告書!#REF!</f>
        <v>#REF!</v>
      </c>
      <c r="L187" s="116">
        <f t="shared" si="30"/>
        <v>0</v>
      </c>
      <c r="M187" s="87">
        <f t="shared" si="32"/>
        <v>0</v>
      </c>
      <c r="N187" s="120" t="e">
        <f t="shared" si="31"/>
        <v>#REF!</v>
      </c>
      <c r="O187" s="119" t="e">
        <f t="shared" si="29"/>
        <v>#REF!</v>
      </c>
      <c r="P187" s="120"/>
      <c r="Q187" s="120"/>
      <c r="R187" s="120" t="e">
        <f>IF(AND(J187=0,C187&gt;=設定シート!E$85,C187&lt;=設定シート!G$85),1,0)</f>
        <v>#REF!</v>
      </c>
    </row>
    <row r="188" spans="1:18" ht="15" customHeight="1">
      <c r="B188" s="14">
        <v>8</v>
      </c>
      <c r="C188" s="14" t="e">
        <f>報告書!#REF!</f>
        <v>#REF!</v>
      </c>
      <c r="E188" s="14" t="e">
        <f>報告書!#REF!</f>
        <v>#REF!</v>
      </c>
      <c r="F188" s="14" t="e">
        <f>報告書!#REF!</f>
        <v>#REF!</v>
      </c>
      <c r="G188" s="87" t="str">
        <f>IF(ISERROR(VLOOKUP(E188,労務比率,報告書!#REF!,FALSE)),"",VLOOKUP(E188,労務比率,報告書!#REF!,FALSE))</f>
        <v/>
      </c>
      <c r="H188" s="87" t="str">
        <f>IF(ISERROR(VLOOKUP(E188,労務比率,報告書!#REF!+1,FALSE)),"",VLOOKUP(E188,労務比率,報告書!#REF!+1,FALSE))</f>
        <v/>
      </c>
      <c r="I188" s="14" t="e">
        <f>報告書!#REF!</f>
        <v>#REF!</v>
      </c>
      <c r="J188" s="14" t="e">
        <f>報告書!#REF!</f>
        <v>#REF!</v>
      </c>
      <c r="K188" s="14" t="e">
        <f>報告書!#REF!</f>
        <v>#REF!</v>
      </c>
      <c r="L188" s="116">
        <f t="shared" si="30"/>
        <v>0</v>
      </c>
      <c r="M188" s="87">
        <f t="shared" si="32"/>
        <v>0</v>
      </c>
      <c r="N188" s="120" t="e">
        <f t="shared" si="31"/>
        <v>#REF!</v>
      </c>
      <c r="O188" s="119" t="e">
        <f t="shared" si="29"/>
        <v>#REF!</v>
      </c>
      <c r="P188" s="120"/>
      <c r="Q188" s="120"/>
      <c r="R188" s="120" t="e">
        <f>IF(AND(J188=0,C188&gt;=設定シート!E$85,C188&lt;=設定シート!G$85),1,0)</f>
        <v>#REF!</v>
      </c>
    </row>
    <row r="189" spans="1:18" ht="15" customHeight="1">
      <c r="B189" s="14">
        <v>9</v>
      </c>
      <c r="C189" s="14" t="e">
        <f>報告書!#REF!</f>
        <v>#REF!</v>
      </c>
      <c r="E189" s="14" t="e">
        <f>報告書!#REF!</f>
        <v>#REF!</v>
      </c>
      <c r="F189" s="14" t="e">
        <f>報告書!#REF!</f>
        <v>#REF!</v>
      </c>
      <c r="G189" s="87" t="str">
        <f>IF(ISERROR(VLOOKUP(E189,労務比率,報告書!#REF!,FALSE)),"",VLOOKUP(E189,労務比率,報告書!#REF!,FALSE))</f>
        <v/>
      </c>
      <c r="H189" s="87" t="str">
        <f>IF(ISERROR(VLOOKUP(E189,労務比率,報告書!#REF!+1,FALSE)),"",VLOOKUP(E189,労務比率,報告書!#REF!+1,FALSE))</f>
        <v/>
      </c>
      <c r="I189" s="14" t="e">
        <f>報告書!#REF!</f>
        <v>#REF!</v>
      </c>
      <c r="J189" s="14" t="e">
        <f>報告書!#REF!</f>
        <v>#REF!</v>
      </c>
      <c r="K189" s="14" t="e">
        <f>報告書!#REF!</f>
        <v>#REF!</v>
      </c>
      <c r="L189" s="116">
        <f t="shared" si="30"/>
        <v>0</v>
      </c>
      <c r="M189" s="87">
        <f t="shared" si="32"/>
        <v>0</v>
      </c>
      <c r="N189" s="120" t="e">
        <f t="shared" si="31"/>
        <v>#REF!</v>
      </c>
      <c r="O189" s="119" t="e">
        <f t="shared" si="29"/>
        <v>#REF!</v>
      </c>
      <c r="P189" s="120"/>
      <c r="Q189" s="120"/>
      <c r="R189" s="120" t="e">
        <f>IF(AND(J189=0,C189&gt;=設定シート!E$85,C189&lt;=設定シート!G$85),1,0)</f>
        <v>#REF!</v>
      </c>
    </row>
    <row r="190" spans="1:18" ht="15" customHeight="1">
      <c r="A190" s="14">
        <v>17</v>
      </c>
      <c r="B190" s="14">
        <v>1</v>
      </c>
      <c r="C190" s="14" t="e">
        <f>報告書!#REF!</f>
        <v>#REF!</v>
      </c>
      <c r="E190" s="14" t="e">
        <f>報告書!#REF!</f>
        <v>#REF!</v>
      </c>
      <c r="F190" s="14" t="e">
        <f>報告書!#REF!</f>
        <v>#REF!</v>
      </c>
      <c r="G190" s="87" t="str">
        <f>IF(ISERROR(VLOOKUP(E190,労務比率,報告書!#REF!,FALSE)),"",VLOOKUP(E190,労務比率,報告書!#REF!,FALSE))</f>
        <v/>
      </c>
      <c r="H190" s="87" t="str">
        <f>IF(ISERROR(VLOOKUP(E190,労務比率,報告書!#REF!+1,FALSE)),"",VLOOKUP(E190,労務比率,報告書!#REF!+1,FALSE))</f>
        <v/>
      </c>
      <c r="I190" s="14" t="e">
        <f>報告書!#REF!</f>
        <v>#REF!</v>
      </c>
      <c r="J190" s="14" t="e">
        <f>報告書!#REF!</f>
        <v>#REF!</v>
      </c>
      <c r="K190" s="14" t="e">
        <f>報告書!#REF!</f>
        <v>#REF!</v>
      </c>
      <c r="L190" s="116">
        <f t="shared" si="30"/>
        <v>0</v>
      </c>
      <c r="M190" s="87">
        <f t="shared" si="32"/>
        <v>0</v>
      </c>
      <c r="N190" s="120" t="e">
        <f t="shared" si="31"/>
        <v>#REF!</v>
      </c>
      <c r="O190" s="119" t="e">
        <f t="shared" si="29"/>
        <v>#REF!</v>
      </c>
      <c r="P190" s="120">
        <f>INT(SUMIF(O190:O198,0,I190:I198)*105/108)</f>
        <v>0</v>
      </c>
      <c r="Q190" s="123">
        <f>INT(P190*IF(COUNTIF(R190:R198,1)=0,0,SUMIF(R190:R198,1,G190:G198)/COUNTIF(R190:R198,1))/100)</f>
        <v>0</v>
      </c>
      <c r="R190" s="120" t="e">
        <f>IF(AND(J190=0,C190&gt;=設定シート!E$85,C190&lt;=設定シート!G$85),1,0)</f>
        <v>#REF!</v>
      </c>
    </row>
    <row r="191" spans="1:18" ht="15" customHeight="1">
      <c r="B191" s="14">
        <v>2</v>
      </c>
      <c r="C191" s="14" t="e">
        <f>報告書!#REF!</f>
        <v>#REF!</v>
      </c>
      <c r="E191" s="14" t="e">
        <f>報告書!#REF!</f>
        <v>#REF!</v>
      </c>
      <c r="F191" s="14" t="e">
        <f>報告書!#REF!</f>
        <v>#REF!</v>
      </c>
      <c r="G191" s="87" t="str">
        <f>IF(ISERROR(VLOOKUP(E191,労務比率,報告書!#REF!,FALSE)),"",VLOOKUP(E191,労務比率,報告書!#REF!,FALSE))</f>
        <v/>
      </c>
      <c r="H191" s="87" t="str">
        <f>IF(ISERROR(VLOOKUP(E191,労務比率,報告書!#REF!+1,FALSE)),"",VLOOKUP(E191,労務比率,報告書!#REF!+1,FALSE))</f>
        <v/>
      </c>
      <c r="I191" s="14" t="e">
        <f>報告書!#REF!</f>
        <v>#REF!</v>
      </c>
      <c r="J191" s="14" t="e">
        <f>報告書!#REF!</f>
        <v>#REF!</v>
      </c>
      <c r="K191" s="14" t="e">
        <f>報告書!#REF!</f>
        <v>#REF!</v>
      </c>
      <c r="L191" s="116">
        <f t="shared" si="30"/>
        <v>0</v>
      </c>
      <c r="M191" s="87">
        <f t="shared" si="32"/>
        <v>0</v>
      </c>
      <c r="N191" s="120" t="e">
        <f t="shared" si="31"/>
        <v>#REF!</v>
      </c>
      <c r="O191" s="119" t="e">
        <f t="shared" si="29"/>
        <v>#REF!</v>
      </c>
      <c r="P191" s="120"/>
      <c r="Q191" s="120"/>
      <c r="R191" s="120" t="e">
        <f>IF(AND(J191=0,C191&gt;=設定シート!E$85,C191&lt;=設定シート!G$85),1,0)</f>
        <v>#REF!</v>
      </c>
    </row>
    <row r="192" spans="1:18" ht="15" customHeight="1">
      <c r="B192" s="14">
        <v>3</v>
      </c>
      <c r="C192" s="14" t="e">
        <f>報告書!#REF!</f>
        <v>#REF!</v>
      </c>
      <c r="E192" s="14" t="e">
        <f>報告書!#REF!</f>
        <v>#REF!</v>
      </c>
      <c r="F192" s="14" t="e">
        <f>報告書!#REF!</f>
        <v>#REF!</v>
      </c>
      <c r="G192" s="87" t="str">
        <f>IF(ISERROR(VLOOKUP(E192,労務比率,報告書!#REF!,FALSE)),"",VLOOKUP(E192,労務比率,報告書!#REF!,FALSE))</f>
        <v/>
      </c>
      <c r="H192" s="87" t="str">
        <f>IF(ISERROR(VLOOKUP(E192,労務比率,報告書!#REF!+1,FALSE)),"",VLOOKUP(E192,労務比率,報告書!#REF!+1,FALSE))</f>
        <v/>
      </c>
      <c r="I192" s="14" t="e">
        <f>報告書!#REF!</f>
        <v>#REF!</v>
      </c>
      <c r="J192" s="14" t="e">
        <f>報告書!#REF!</f>
        <v>#REF!</v>
      </c>
      <c r="K192" s="14" t="e">
        <f>報告書!#REF!</f>
        <v>#REF!</v>
      </c>
      <c r="L192" s="116">
        <f t="shared" si="30"/>
        <v>0</v>
      </c>
      <c r="M192" s="87">
        <f t="shared" si="32"/>
        <v>0</v>
      </c>
      <c r="N192" s="120" t="e">
        <f t="shared" si="31"/>
        <v>#REF!</v>
      </c>
      <c r="O192" s="119" t="e">
        <f t="shared" si="29"/>
        <v>#REF!</v>
      </c>
      <c r="P192" s="120"/>
      <c r="Q192" s="120"/>
      <c r="R192" s="120" t="e">
        <f>IF(AND(J192=0,C192&gt;=設定シート!E$85,C192&lt;=設定シート!G$85),1,0)</f>
        <v>#REF!</v>
      </c>
    </row>
    <row r="193" spans="1:18" ht="15" customHeight="1">
      <c r="B193" s="14">
        <v>4</v>
      </c>
      <c r="C193" s="14" t="e">
        <f>報告書!#REF!</f>
        <v>#REF!</v>
      </c>
      <c r="E193" s="14" t="e">
        <f>報告書!#REF!</f>
        <v>#REF!</v>
      </c>
      <c r="F193" s="14" t="e">
        <f>報告書!#REF!</f>
        <v>#REF!</v>
      </c>
      <c r="G193" s="87" t="str">
        <f>IF(ISERROR(VLOOKUP(E193,労務比率,報告書!#REF!,FALSE)),"",VLOOKUP(E193,労務比率,報告書!#REF!,FALSE))</f>
        <v/>
      </c>
      <c r="H193" s="87" t="str">
        <f>IF(ISERROR(VLOOKUP(E193,労務比率,報告書!#REF!+1,FALSE)),"",VLOOKUP(E193,労務比率,報告書!#REF!+1,FALSE))</f>
        <v/>
      </c>
      <c r="I193" s="14" t="e">
        <f>報告書!#REF!</f>
        <v>#REF!</v>
      </c>
      <c r="J193" s="14" t="e">
        <f>報告書!#REF!</f>
        <v>#REF!</v>
      </c>
      <c r="K193" s="14" t="e">
        <f>報告書!#REF!</f>
        <v>#REF!</v>
      </c>
      <c r="L193" s="116">
        <f t="shared" si="30"/>
        <v>0</v>
      </c>
      <c r="M193" s="87">
        <f t="shared" si="32"/>
        <v>0</v>
      </c>
      <c r="N193" s="120" t="e">
        <f t="shared" si="31"/>
        <v>#REF!</v>
      </c>
      <c r="O193" s="119" t="e">
        <f t="shared" si="29"/>
        <v>#REF!</v>
      </c>
      <c r="P193" s="120"/>
      <c r="Q193" s="120"/>
      <c r="R193" s="120" t="e">
        <f>IF(AND(J193=0,C193&gt;=設定シート!E$85,C193&lt;=設定シート!G$85),1,0)</f>
        <v>#REF!</v>
      </c>
    </row>
    <row r="194" spans="1:18" ht="15" customHeight="1">
      <c r="B194" s="14">
        <v>5</v>
      </c>
      <c r="C194" s="14" t="e">
        <f>報告書!#REF!</f>
        <v>#REF!</v>
      </c>
      <c r="E194" s="14" t="e">
        <f>報告書!#REF!</f>
        <v>#REF!</v>
      </c>
      <c r="F194" s="14" t="e">
        <f>報告書!#REF!</f>
        <v>#REF!</v>
      </c>
      <c r="G194" s="87" t="str">
        <f>IF(ISERROR(VLOOKUP(E194,労務比率,報告書!#REF!,FALSE)),"",VLOOKUP(E194,労務比率,報告書!#REF!,FALSE))</f>
        <v/>
      </c>
      <c r="H194" s="87" t="str">
        <f>IF(ISERROR(VLOOKUP(E194,労務比率,報告書!#REF!+1,FALSE)),"",VLOOKUP(E194,労務比率,報告書!#REF!+1,FALSE))</f>
        <v/>
      </c>
      <c r="I194" s="14" t="e">
        <f>報告書!#REF!</f>
        <v>#REF!</v>
      </c>
      <c r="J194" s="14" t="e">
        <f>報告書!#REF!</f>
        <v>#REF!</v>
      </c>
      <c r="K194" s="14" t="e">
        <f>報告書!#REF!</f>
        <v>#REF!</v>
      </c>
      <c r="L194" s="116">
        <f t="shared" si="30"/>
        <v>0</v>
      </c>
      <c r="M194" s="87">
        <f t="shared" si="32"/>
        <v>0</v>
      </c>
      <c r="N194" s="120" t="e">
        <f t="shared" si="31"/>
        <v>#REF!</v>
      </c>
      <c r="O194" s="119" t="e">
        <f t="shared" si="29"/>
        <v>#REF!</v>
      </c>
      <c r="P194" s="120"/>
      <c r="Q194" s="120"/>
      <c r="R194" s="120" t="e">
        <f>IF(AND(J194=0,C194&gt;=設定シート!E$85,C194&lt;=設定シート!G$85),1,0)</f>
        <v>#REF!</v>
      </c>
    </row>
    <row r="195" spans="1:18" ht="15" customHeight="1">
      <c r="B195" s="14">
        <v>6</v>
      </c>
      <c r="C195" s="14" t="e">
        <f>報告書!#REF!</f>
        <v>#REF!</v>
      </c>
      <c r="E195" s="14" t="e">
        <f>報告書!#REF!</f>
        <v>#REF!</v>
      </c>
      <c r="F195" s="14" t="e">
        <f>報告書!#REF!</f>
        <v>#REF!</v>
      </c>
      <c r="G195" s="87" t="str">
        <f>IF(ISERROR(VLOOKUP(E195,労務比率,報告書!#REF!,FALSE)),"",VLOOKUP(E195,労務比率,報告書!#REF!,FALSE))</f>
        <v/>
      </c>
      <c r="H195" s="87" t="str">
        <f>IF(ISERROR(VLOOKUP(E195,労務比率,報告書!#REF!+1,FALSE)),"",VLOOKUP(E195,労務比率,報告書!#REF!+1,FALSE))</f>
        <v/>
      </c>
      <c r="I195" s="14" t="e">
        <f>報告書!#REF!</f>
        <v>#REF!</v>
      </c>
      <c r="J195" s="14" t="e">
        <f>報告書!#REF!</f>
        <v>#REF!</v>
      </c>
      <c r="K195" s="14" t="e">
        <f>報告書!#REF!</f>
        <v>#REF!</v>
      </c>
      <c r="L195" s="116">
        <f t="shared" si="30"/>
        <v>0</v>
      </c>
      <c r="M195" s="87">
        <f t="shared" si="32"/>
        <v>0</v>
      </c>
      <c r="N195" s="120" t="e">
        <f t="shared" si="31"/>
        <v>#REF!</v>
      </c>
      <c r="O195" s="119" t="e">
        <f t="shared" si="29"/>
        <v>#REF!</v>
      </c>
      <c r="P195" s="120"/>
      <c r="Q195" s="120"/>
      <c r="R195" s="120" t="e">
        <f>IF(AND(J195=0,C195&gt;=設定シート!E$85,C195&lt;=設定シート!G$85),1,0)</f>
        <v>#REF!</v>
      </c>
    </row>
    <row r="196" spans="1:18" ht="15" customHeight="1">
      <c r="B196" s="14">
        <v>7</v>
      </c>
      <c r="C196" s="14" t="e">
        <f>報告書!#REF!</f>
        <v>#REF!</v>
      </c>
      <c r="E196" s="14" t="e">
        <f>報告書!#REF!</f>
        <v>#REF!</v>
      </c>
      <c r="F196" s="14" t="e">
        <f>報告書!#REF!</f>
        <v>#REF!</v>
      </c>
      <c r="G196" s="87" t="str">
        <f>IF(ISERROR(VLOOKUP(E196,労務比率,報告書!#REF!,FALSE)),"",VLOOKUP(E196,労務比率,報告書!#REF!,FALSE))</f>
        <v/>
      </c>
      <c r="H196" s="87" t="str">
        <f>IF(ISERROR(VLOOKUP(E196,労務比率,報告書!#REF!+1,FALSE)),"",VLOOKUP(E196,労務比率,報告書!#REF!+1,FALSE))</f>
        <v/>
      </c>
      <c r="I196" s="14" t="e">
        <f>報告書!#REF!</f>
        <v>#REF!</v>
      </c>
      <c r="J196" s="14" t="e">
        <f>報告書!#REF!</f>
        <v>#REF!</v>
      </c>
      <c r="K196" s="14" t="e">
        <f>報告書!#REF!</f>
        <v>#REF!</v>
      </c>
      <c r="L196" s="116">
        <f t="shared" si="30"/>
        <v>0</v>
      </c>
      <c r="M196" s="87">
        <f t="shared" si="32"/>
        <v>0</v>
      </c>
      <c r="N196" s="120" t="e">
        <f t="shared" si="31"/>
        <v>#REF!</v>
      </c>
      <c r="O196" s="119" t="e">
        <f t="shared" si="29"/>
        <v>#REF!</v>
      </c>
      <c r="P196" s="120"/>
      <c r="Q196" s="120"/>
      <c r="R196" s="120" t="e">
        <f>IF(AND(J196=0,C196&gt;=設定シート!E$85,C196&lt;=設定シート!G$85),1,0)</f>
        <v>#REF!</v>
      </c>
    </row>
    <row r="197" spans="1:18" ht="15" customHeight="1">
      <c r="B197" s="14">
        <v>8</v>
      </c>
      <c r="C197" s="14" t="e">
        <f>報告書!#REF!</f>
        <v>#REF!</v>
      </c>
      <c r="E197" s="14" t="e">
        <f>報告書!#REF!</f>
        <v>#REF!</v>
      </c>
      <c r="F197" s="14" t="e">
        <f>報告書!#REF!</f>
        <v>#REF!</v>
      </c>
      <c r="G197" s="87" t="str">
        <f>IF(ISERROR(VLOOKUP(E197,労務比率,報告書!#REF!,FALSE)),"",VLOOKUP(E197,労務比率,報告書!#REF!,FALSE))</f>
        <v/>
      </c>
      <c r="H197" s="87" t="str">
        <f>IF(ISERROR(VLOOKUP(E197,労務比率,報告書!#REF!+1,FALSE)),"",VLOOKUP(E197,労務比率,報告書!#REF!+1,FALSE))</f>
        <v/>
      </c>
      <c r="I197" s="14" t="e">
        <f>報告書!#REF!</f>
        <v>#REF!</v>
      </c>
      <c r="J197" s="14" t="e">
        <f>報告書!#REF!</f>
        <v>#REF!</v>
      </c>
      <c r="K197" s="14" t="e">
        <f>報告書!#REF!</f>
        <v>#REF!</v>
      </c>
      <c r="L197" s="116">
        <f t="shared" si="30"/>
        <v>0</v>
      </c>
      <c r="M197" s="87">
        <f t="shared" si="32"/>
        <v>0</v>
      </c>
      <c r="N197" s="120" t="e">
        <f t="shared" si="31"/>
        <v>#REF!</v>
      </c>
      <c r="O197" s="119" t="e">
        <f t="shared" si="29"/>
        <v>#REF!</v>
      </c>
      <c r="P197" s="120"/>
      <c r="Q197" s="120"/>
      <c r="R197" s="120" t="e">
        <f>IF(AND(J197=0,C197&gt;=設定シート!E$85,C197&lt;=設定シート!G$85),1,0)</f>
        <v>#REF!</v>
      </c>
    </row>
    <row r="198" spans="1:18" ht="15" customHeight="1">
      <c r="B198" s="14">
        <v>9</v>
      </c>
      <c r="C198" s="14" t="e">
        <f>報告書!#REF!</f>
        <v>#REF!</v>
      </c>
      <c r="E198" s="14" t="e">
        <f>報告書!#REF!</f>
        <v>#REF!</v>
      </c>
      <c r="F198" s="14" t="e">
        <f>報告書!#REF!</f>
        <v>#REF!</v>
      </c>
      <c r="G198" s="87" t="str">
        <f>IF(ISERROR(VLOOKUP(E198,労務比率,報告書!#REF!,FALSE)),"",VLOOKUP(E198,労務比率,報告書!#REF!,FALSE))</f>
        <v/>
      </c>
      <c r="H198" s="87" t="str">
        <f>IF(ISERROR(VLOOKUP(E198,労務比率,報告書!#REF!+1,FALSE)),"",VLOOKUP(E198,労務比率,報告書!#REF!+1,FALSE))</f>
        <v/>
      </c>
      <c r="I198" s="14" t="e">
        <f>報告書!#REF!</f>
        <v>#REF!</v>
      </c>
      <c r="J198" s="14" t="e">
        <f>報告書!#REF!</f>
        <v>#REF!</v>
      </c>
      <c r="K198" s="14" t="e">
        <f>報告書!#REF!</f>
        <v>#REF!</v>
      </c>
      <c r="L198" s="116">
        <f t="shared" si="30"/>
        <v>0</v>
      </c>
      <c r="M198" s="87">
        <f t="shared" si="32"/>
        <v>0</v>
      </c>
      <c r="N198" s="120" t="e">
        <f t="shared" si="31"/>
        <v>#REF!</v>
      </c>
      <c r="O198" s="119" t="e">
        <f t="shared" si="29"/>
        <v>#REF!</v>
      </c>
      <c r="P198" s="120"/>
      <c r="Q198" s="120"/>
      <c r="R198" s="120" t="e">
        <f>IF(AND(J198=0,C198&gt;=設定シート!E$85,C198&lt;=設定シート!G$85),1,0)</f>
        <v>#REF!</v>
      </c>
    </row>
    <row r="199" spans="1:18" ht="15" customHeight="1">
      <c r="A199" s="14">
        <v>18</v>
      </c>
      <c r="B199" s="14">
        <v>1</v>
      </c>
      <c r="C199" s="14" t="e">
        <f>報告書!#REF!</f>
        <v>#REF!</v>
      </c>
      <c r="E199" s="14" t="e">
        <f>報告書!#REF!</f>
        <v>#REF!</v>
      </c>
      <c r="F199" s="14" t="e">
        <f>報告書!#REF!</f>
        <v>#REF!</v>
      </c>
      <c r="G199" s="87" t="str">
        <f>IF(ISERROR(VLOOKUP(E199,労務比率,報告書!#REF!,FALSE)),"",VLOOKUP(E199,労務比率,報告書!#REF!,FALSE))</f>
        <v/>
      </c>
      <c r="H199" s="87" t="str">
        <f>IF(ISERROR(VLOOKUP(E199,労務比率,報告書!#REF!+1,FALSE)),"",VLOOKUP(E199,労務比率,報告書!#REF!+1,FALSE))</f>
        <v/>
      </c>
      <c r="I199" s="14" t="e">
        <f>報告書!#REF!</f>
        <v>#REF!</v>
      </c>
      <c r="J199" s="14" t="e">
        <f>報告書!#REF!</f>
        <v>#REF!</v>
      </c>
      <c r="K199" s="14" t="e">
        <f>報告書!#REF!</f>
        <v>#REF!</v>
      </c>
      <c r="L199" s="116">
        <f t="shared" si="30"/>
        <v>0</v>
      </c>
      <c r="M199" s="87">
        <f t="shared" si="32"/>
        <v>0</v>
      </c>
      <c r="N199" s="120" t="e">
        <f t="shared" si="31"/>
        <v>#REF!</v>
      </c>
      <c r="O199" s="119" t="e">
        <f t="shared" si="29"/>
        <v>#REF!</v>
      </c>
      <c r="P199" s="120">
        <f>INT(SUMIF(O199:O207,0,I199:I207)*105/108)</f>
        <v>0</v>
      </c>
      <c r="Q199" s="123">
        <f>INT(P199*IF(COUNTIF(R199:R207,1)=0,0,SUMIF(R199:R207,1,G199:G207)/COUNTIF(R199:R207,1))/100)</f>
        <v>0</v>
      </c>
      <c r="R199" s="120" t="e">
        <f>IF(AND(J199=0,C199&gt;=設定シート!E$85,C199&lt;=設定シート!G$85),1,0)</f>
        <v>#REF!</v>
      </c>
    </row>
    <row r="200" spans="1:18" ht="15" customHeight="1">
      <c r="B200" s="14">
        <v>2</v>
      </c>
      <c r="C200" s="14" t="e">
        <f>報告書!#REF!</f>
        <v>#REF!</v>
      </c>
      <c r="E200" s="14" t="e">
        <f>報告書!#REF!</f>
        <v>#REF!</v>
      </c>
      <c r="F200" s="14" t="e">
        <f>報告書!#REF!</f>
        <v>#REF!</v>
      </c>
      <c r="G200" s="87" t="str">
        <f>IF(ISERROR(VLOOKUP(E200,労務比率,報告書!#REF!,FALSE)),"",VLOOKUP(E200,労務比率,報告書!#REF!,FALSE))</f>
        <v/>
      </c>
      <c r="H200" s="87" t="str">
        <f>IF(ISERROR(VLOOKUP(E200,労務比率,報告書!#REF!+1,FALSE)),"",VLOOKUP(E200,労務比率,報告書!#REF!+1,FALSE))</f>
        <v/>
      </c>
      <c r="I200" s="14" t="e">
        <f>報告書!#REF!</f>
        <v>#REF!</v>
      </c>
      <c r="J200" s="14" t="e">
        <f>報告書!#REF!</f>
        <v>#REF!</v>
      </c>
      <c r="K200" s="14" t="e">
        <f>報告書!#REF!</f>
        <v>#REF!</v>
      </c>
      <c r="L200" s="116">
        <f t="shared" si="30"/>
        <v>0</v>
      </c>
      <c r="M200" s="87">
        <f t="shared" si="32"/>
        <v>0</v>
      </c>
      <c r="N200" s="120" t="e">
        <f t="shared" si="31"/>
        <v>#REF!</v>
      </c>
      <c r="O200" s="119" t="e">
        <f t="shared" si="29"/>
        <v>#REF!</v>
      </c>
      <c r="P200" s="120"/>
      <c r="Q200" s="120"/>
      <c r="R200" s="120" t="e">
        <f>IF(AND(J200=0,C200&gt;=設定シート!E$85,C200&lt;=設定シート!G$85),1,0)</f>
        <v>#REF!</v>
      </c>
    </row>
    <row r="201" spans="1:18" ht="15" customHeight="1">
      <c r="B201" s="14">
        <v>3</v>
      </c>
      <c r="C201" s="14" t="e">
        <f>報告書!#REF!</f>
        <v>#REF!</v>
      </c>
      <c r="E201" s="14" t="e">
        <f>報告書!#REF!</f>
        <v>#REF!</v>
      </c>
      <c r="F201" s="14" t="e">
        <f>報告書!#REF!</f>
        <v>#REF!</v>
      </c>
      <c r="G201" s="87" t="str">
        <f>IF(ISERROR(VLOOKUP(E201,労務比率,報告書!#REF!,FALSE)),"",VLOOKUP(E201,労務比率,報告書!#REF!,FALSE))</f>
        <v/>
      </c>
      <c r="H201" s="87" t="str">
        <f>IF(ISERROR(VLOOKUP(E201,労務比率,報告書!#REF!+1,FALSE)),"",VLOOKUP(E201,労務比率,報告書!#REF!+1,FALSE))</f>
        <v/>
      </c>
      <c r="I201" s="14" t="e">
        <f>報告書!#REF!</f>
        <v>#REF!</v>
      </c>
      <c r="J201" s="14" t="e">
        <f>報告書!#REF!</f>
        <v>#REF!</v>
      </c>
      <c r="K201" s="14" t="e">
        <f>報告書!#REF!</f>
        <v>#REF!</v>
      </c>
      <c r="L201" s="116">
        <f t="shared" si="30"/>
        <v>0</v>
      </c>
      <c r="M201" s="87">
        <f t="shared" si="32"/>
        <v>0</v>
      </c>
      <c r="N201" s="120" t="e">
        <f t="shared" si="31"/>
        <v>#REF!</v>
      </c>
      <c r="O201" s="119" t="e">
        <f t="shared" si="29"/>
        <v>#REF!</v>
      </c>
      <c r="P201" s="120"/>
      <c r="Q201" s="120"/>
      <c r="R201" s="120" t="e">
        <f>IF(AND(J201=0,C201&gt;=設定シート!E$85,C201&lt;=設定シート!G$85),1,0)</f>
        <v>#REF!</v>
      </c>
    </row>
    <row r="202" spans="1:18" ht="15" customHeight="1">
      <c r="B202" s="14">
        <v>4</v>
      </c>
      <c r="C202" s="14" t="e">
        <f>報告書!#REF!</f>
        <v>#REF!</v>
      </c>
      <c r="E202" s="14" t="e">
        <f>報告書!#REF!</f>
        <v>#REF!</v>
      </c>
      <c r="F202" s="14" t="e">
        <f>報告書!#REF!</f>
        <v>#REF!</v>
      </c>
      <c r="G202" s="87" t="str">
        <f>IF(ISERROR(VLOOKUP(E202,労務比率,報告書!#REF!,FALSE)),"",VLOOKUP(E202,労務比率,報告書!#REF!,FALSE))</f>
        <v/>
      </c>
      <c r="H202" s="87" t="str">
        <f>IF(ISERROR(VLOOKUP(E202,労務比率,報告書!#REF!+1,FALSE)),"",VLOOKUP(E202,労務比率,報告書!#REF!+1,FALSE))</f>
        <v/>
      </c>
      <c r="I202" s="14" t="e">
        <f>報告書!#REF!</f>
        <v>#REF!</v>
      </c>
      <c r="J202" s="14" t="e">
        <f>報告書!#REF!</f>
        <v>#REF!</v>
      </c>
      <c r="K202" s="14" t="e">
        <f>報告書!#REF!</f>
        <v>#REF!</v>
      </c>
      <c r="L202" s="116">
        <f t="shared" si="30"/>
        <v>0</v>
      </c>
      <c r="M202" s="87">
        <f t="shared" si="32"/>
        <v>0</v>
      </c>
      <c r="N202" s="120" t="e">
        <f t="shared" si="31"/>
        <v>#REF!</v>
      </c>
      <c r="O202" s="119" t="e">
        <f t="shared" si="29"/>
        <v>#REF!</v>
      </c>
      <c r="P202" s="120"/>
      <c r="Q202" s="120"/>
      <c r="R202" s="120" t="e">
        <f>IF(AND(J202=0,C202&gt;=設定シート!E$85,C202&lt;=設定シート!G$85),1,0)</f>
        <v>#REF!</v>
      </c>
    </row>
    <row r="203" spans="1:18" ht="15" customHeight="1">
      <c r="B203" s="14">
        <v>5</v>
      </c>
      <c r="C203" s="14" t="e">
        <f>報告書!#REF!</f>
        <v>#REF!</v>
      </c>
      <c r="E203" s="14" t="e">
        <f>報告書!#REF!</f>
        <v>#REF!</v>
      </c>
      <c r="F203" s="14" t="e">
        <f>報告書!#REF!</f>
        <v>#REF!</v>
      </c>
      <c r="G203" s="87" t="str">
        <f>IF(ISERROR(VLOOKUP(E203,労務比率,報告書!#REF!,FALSE)),"",VLOOKUP(E203,労務比率,報告書!#REF!,FALSE))</f>
        <v/>
      </c>
      <c r="H203" s="87" t="str">
        <f>IF(ISERROR(VLOOKUP(E203,労務比率,報告書!#REF!+1,FALSE)),"",VLOOKUP(E203,労務比率,報告書!#REF!+1,FALSE))</f>
        <v/>
      </c>
      <c r="I203" s="14" t="e">
        <f>報告書!#REF!</f>
        <v>#REF!</v>
      </c>
      <c r="J203" s="14" t="e">
        <f>報告書!#REF!</f>
        <v>#REF!</v>
      </c>
      <c r="K203" s="14" t="e">
        <f>報告書!#REF!</f>
        <v>#REF!</v>
      </c>
      <c r="L203" s="116">
        <f t="shared" si="30"/>
        <v>0</v>
      </c>
      <c r="M203" s="87">
        <f t="shared" si="32"/>
        <v>0</v>
      </c>
      <c r="N203" s="120" t="e">
        <f t="shared" si="31"/>
        <v>#REF!</v>
      </c>
      <c r="O203" s="119" t="e">
        <f t="shared" si="29"/>
        <v>#REF!</v>
      </c>
      <c r="P203" s="120"/>
      <c r="Q203" s="120"/>
      <c r="R203" s="120" t="e">
        <f>IF(AND(J203=0,C203&gt;=設定シート!E$85,C203&lt;=設定シート!G$85),1,0)</f>
        <v>#REF!</v>
      </c>
    </row>
    <row r="204" spans="1:18" ht="15" customHeight="1">
      <c r="B204" s="14">
        <v>6</v>
      </c>
      <c r="C204" s="14" t="e">
        <f>報告書!#REF!</f>
        <v>#REF!</v>
      </c>
      <c r="E204" s="14" t="e">
        <f>報告書!#REF!</f>
        <v>#REF!</v>
      </c>
      <c r="F204" s="14" t="e">
        <f>報告書!#REF!</f>
        <v>#REF!</v>
      </c>
      <c r="G204" s="87" t="str">
        <f>IF(ISERROR(VLOOKUP(E204,労務比率,報告書!#REF!,FALSE)),"",VLOOKUP(E204,労務比率,報告書!#REF!,FALSE))</f>
        <v/>
      </c>
      <c r="H204" s="87" t="str">
        <f>IF(ISERROR(VLOOKUP(E204,労務比率,報告書!#REF!+1,FALSE)),"",VLOOKUP(E204,労務比率,報告書!#REF!+1,FALSE))</f>
        <v/>
      </c>
      <c r="I204" s="14" t="e">
        <f>報告書!#REF!</f>
        <v>#REF!</v>
      </c>
      <c r="J204" s="14" t="e">
        <f>報告書!#REF!</f>
        <v>#REF!</v>
      </c>
      <c r="K204" s="14" t="e">
        <f>報告書!#REF!</f>
        <v>#REF!</v>
      </c>
      <c r="L204" s="116">
        <f t="shared" si="30"/>
        <v>0</v>
      </c>
      <c r="M204" s="87">
        <f t="shared" si="32"/>
        <v>0</v>
      </c>
      <c r="N204" s="120" t="e">
        <f t="shared" si="31"/>
        <v>#REF!</v>
      </c>
      <c r="O204" s="119" t="e">
        <f t="shared" si="29"/>
        <v>#REF!</v>
      </c>
      <c r="P204" s="120"/>
      <c r="Q204" s="120"/>
      <c r="R204" s="120" t="e">
        <f>IF(AND(J204=0,C204&gt;=設定シート!E$85,C204&lt;=設定シート!G$85),1,0)</f>
        <v>#REF!</v>
      </c>
    </row>
    <row r="205" spans="1:18" ht="15" customHeight="1">
      <c r="B205" s="14">
        <v>7</v>
      </c>
      <c r="C205" s="14" t="e">
        <f>報告書!#REF!</f>
        <v>#REF!</v>
      </c>
      <c r="E205" s="14" t="e">
        <f>報告書!#REF!</f>
        <v>#REF!</v>
      </c>
      <c r="F205" s="14" t="e">
        <f>報告書!#REF!</f>
        <v>#REF!</v>
      </c>
      <c r="G205" s="87" t="str">
        <f>IF(ISERROR(VLOOKUP(E205,労務比率,報告書!#REF!,FALSE)),"",VLOOKUP(E205,労務比率,報告書!#REF!,FALSE))</f>
        <v/>
      </c>
      <c r="H205" s="87" t="str">
        <f>IF(ISERROR(VLOOKUP(E205,労務比率,報告書!#REF!+1,FALSE)),"",VLOOKUP(E205,労務比率,報告書!#REF!+1,FALSE))</f>
        <v/>
      </c>
      <c r="I205" s="14" t="e">
        <f>報告書!#REF!</f>
        <v>#REF!</v>
      </c>
      <c r="J205" s="14" t="e">
        <f>報告書!#REF!</f>
        <v>#REF!</v>
      </c>
      <c r="K205" s="14" t="e">
        <f>報告書!#REF!</f>
        <v>#REF!</v>
      </c>
      <c r="L205" s="116">
        <f t="shared" si="30"/>
        <v>0</v>
      </c>
      <c r="M205" s="87">
        <f t="shared" si="32"/>
        <v>0</v>
      </c>
      <c r="N205" s="120" t="e">
        <f t="shared" si="31"/>
        <v>#REF!</v>
      </c>
      <c r="O205" s="119" t="e">
        <f t="shared" si="29"/>
        <v>#REF!</v>
      </c>
      <c r="P205" s="120"/>
      <c r="Q205" s="120"/>
      <c r="R205" s="120" t="e">
        <f>IF(AND(J205=0,C205&gt;=設定シート!E$85,C205&lt;=設定シート!G$85),1,0)</f>
        <v>#REF!</v>
      </c>
    </row>
    <row r="206" spans="1:18" ht="15" customHeight="1">
      <c r="B206" s="14">
        <v>8</v>
      </c>
      <c r="C206" s="14" t="e">
        <f>報告書!#REF!</f>
        <v>#REF!</v>
      </c>
      <c r="E206" s="14" t="e">
        <f>報告書!#REF!</f>
        <v>#REF!</v>
      </c>
      <c r="F206" s="14" t="e">
        <f>報告書!#REF!</f>
        <v>#REF!</v>
      </c>
      <c r="G206" s="87" t="str">
        <f>IF(ISERROR(VLOOKUP(E206,労務比率,報告書!#REF!,FALSE)),"",VLOOKUP(E206,労務比率,報告書!#REF!,FALSE))</f>
        <v/>
      </c>
      <c r="H206" s="87" t="str">
        <f>IF(ISERROR(VLOOKUP(E206,労務比率,報告書!#REF!+1,FALSE)),"",VLOOKUP(E206,労務比率,報告書!#REF!+1,FALSE))</f>
        <v/>
      </c>
      <c r="I206" s="14" t="e">
        <f>報告書!#REF!</f>
        <v>#REF!</v>
      </c>
      <c r="J206" s="14" t="e">
        <f>報告書!#REF!</f>
        <v>#REF!</v>
      </c>
      <c r="K206" s="14" t="e">
        <f>報告書!#REF!</f>
        <v>#REF!</v>
      </c>
      <c r="L206" s="116">
        <f t="shared" si="30"/>
        <v>0</v>
      </c>
      <c r="M206" s="87">
        <f t="shared" si="32"/>
        <v>0</v>
      </c>
      <c r="N206" s="120" t="e">
        <f t="shared" si="31"/>
        <v>#REF!</v>
      </c>
      <c r="O206" s="119" t="e">
        <f t="shared" si="29"/>
        <v>#REF!</v>
      </c>
      <c r="P206" s="120"/>
      <c r="Q206" s="120"/>
      <c r="R206" s="120" t="e">
        <f>IF(AND(J206=0,C206&gt;=設定シート!E$85,C206&lt;=設定シート!G$85),1,0)</f>
        <v>#REF!</v>
      </c>
    </row>
    <row r="207" spans="1:18" ht="15" customHeight="1">
      <c r="B207" s="14">
        <v>9</v>
      </c>
      <c r="C207" s="14" t="e">
        <f>報告書!#REF!</f>
        <v>#REF!</v>
      </c>
      <c r="E207" s="14" t="e">
        <f>報告書!#REF!</f>
        <v>#REF!</v>
      </c>
      <c r="F207" s="14" t="e">
        <f>報告書!#REF!</f>
        <v>#REF!</v>
      </c>
      <c r="G207" s="87" t="str">
        <f>IF(ISERROR(VLOOKUP(E207,労務比率,報告書!#REF!,FALSE)),"",VLOOKUP(E207,労務比率,報告書!#REF!,FALSE))</f>
        <v/>
      </c>
      <c r="H207" s="87" t="str">
        <f>IF(ISERROR(VLOOKUP(E207,労務比率,報告書!#REF!+1,FALSE)),"",VLOOKUP(E207,労務比率,報告書!#REF!+1,FALSE))</f>
        <v/>
      </c>
      <c r="I207" s="14" t="e">
        <f>報告書!#REF!</f>
        <v>#REF!</v>
      </c>
      <c r="J207" s="14" t="e">
        <f>報告書!#REF!</f>
        <v>#REF!</v>
      </c>
      <c r="K207" s="14" t="e">
        <f>報告書!#REF!</f>
        <v>#REF!</v>
      </c>
      <c r="L207" s="116">
        <f t="shared" si="30"/>
        <v>0</v>
      </c>
      <c r="M207" s="87">
        <f t="shared" si="32"/>
        <v>0</v>
      </c>
      <c r="N207" s="120" t="e">
        <f t="shared" si="31"/>
        <v>#REF!</v>
      </c>
      <c r="O207" s="119" t="e">
        <f t="shared" si="29"/>
        <v>#REF!</v>
      </c>
      <c r="P207" s="120"/>
      <c r="Q207" s="120"/>
      <c r="R207" s="120" t="e">
        <f>IF(AND(J207=0,C207&gt;=設定シート!E$85,C207&lt;=設定シート!G$85),1,0)</f>
        <v>#REF!</v>
      </c>
    </row>
    <row r="208" spans="1:18" ht="15" customHeight="1">
      <c r="A208" s="14">
        <v>19</v>
      </c>
      <c r="B208" s="14">
        <v>1</v>
      </c>
      <c r="C208" s="14" t="e">
        <f>報告書!#REF!</f>
        <v>#REF!</v>
      </c>
      <c r="E208" s="14" t="e">
        <f>報告書!#REF!</f>
        <v>#REF!</v>
      </c>
      <c r="F208" s="14" t="e">
        <f>報告書!#REF!</f>
        <v>#REF!</v>
      </c>
      <c r="G208" s="87" t="str">
        <f>IF(ISERROR(VLOOKUP(E208,労務比率,報告書!#REF!,FALSE)),"",VLOOKUP(E208,労務比率,報告書!#REF!,FALSE))</f>
        <v/>
      </c>
      <c r="H208" s="87" t="str">
        <f>IF(ISERROR(VLOOKUP(E208,労務比率,報告書!#REF!+1,FALSE)),"",VLOOKUP(E208,労務比率,報告書!#REF!+1,FALSE))</f>
        <v/>
      </c>
      <c r="I208" s="14" t="e">
        <f>報告書!#REF!</f>
        <v>#REF!</v>
      </c>
      <c r="J208" s="14" t="e">
        <f>報告書!#REF!</f>
        <v>#REF!</v>
      </c>
      <c r="K208" s="14" t="e">
        <f>報告書!#REF!</f>
        <v>#REF!</v>
      </c>
      <c r="L208" s="116">
        <f t="shared" si="30"/>
        <v>0</v>
      </c>
      <c r="M208" s="87">
        <f t="shared" si="32"/>
        <v>0</v>
      </c>
      <c r="N208" s="120" t="e">
        <f t="shared" si="31"/>
        <v>#REF!</v>
      </c>
      <c r="O208" s="119" t="e">
        <f t="shared" si="29"/>
        <v>#REF!</v>
      </c>
      <c r="P208" s="120">
        <f>INT(SUMIF(O208:O216,0,I208:I216)*105/108)</f>
        <v>0</v>
      </c>
      <c r="Q208" s="123">
        <f>INT(P208*IF(COUNTIF(R208:R216,1)=0,0,SUMIF(R208:R216,1,G208:G216)/COUNTIF(R208:R216,1))/100)</f>
        <v>0</v>
      </c>
      <c r="R208" s="120" t="e">
        <f>IF(AND(J208=0,C208&gt;=設定シート!E$85,C208&lt;=設定シート!G$85),1,0)</f>
        <v>#REF!</v>
      </c>
    </row>
    <row r="209" spans="1:18" ht="15" customHeight="1">
      <c r="B209" s="14">
        <v>2</v>
      </c>
      <c r="C209" s="14" t="e">
        <f>報告書!#REF!</f>
        <v>#REF!</v>
      </c>
      <c r="E209" s="14" t="e">
        <f>報告書!#REF!</f>
        <v>#REF!</v>
      </c>
      <c r="F209" s="14" t="e">
        <f>報告書!#REF!</f>
        <v>#REF!</v>
      </c>
      <c r="G209" s="87" t="str">
        <f>IF(ISERROR(VLOOKUP(E209,労務比率,報告書!#REF!,FALSE)),"",VLOOKUP(E209,労務比率,報告書!#REF!,FALSE))</f>
        <v/>
      </c>
      <c r="H209" s="87" t="str">
        <f>IF(ISERROR(VLOOKUP(E209,労務比率,報告書!#REF!+1,FALSE)),"",VLOOKUP(E209,労務比率,報告書!#REF!+1,FALSE))</f>
        <v/>
      </c>
      <c r="I209" s="14" t="e">
        <f>報告書!#REF!</f>
        <v>#REF!</v>
      </c>
      <c r="J209" s="14" t="e">
        <f>報告書!#REF!</f>
        <v>#REF!</v>
      </c>
      <c r="K209" s="14" t="e">
        <f>報告書!#REF!</f>
        <v>#REF!</v>
      </c>
      <c r="L209" s="116">
        <f t="shared" si="30"/>
        <v>0</v>
      </c>
      <c r="M209" s="87">
        <f t="shared" si="32"/>
        <v>0</v>
      </c>
      <c r="N209" s="120" t="e">
        <f t="shared" si="31"/>
        <v>#REF!</v>
      </c>
      <c r="O209" s="119" t="e">
        <f t="shared" si="29"/>
        <v>#REF!</v>
      </c>
      <c r="P209" s="120"/>
      <c r="Q209" s="120"/>
      <c r="R209" s="120" t="e">
        <f>IF(AND(J209=0,C209&gt;=設定シート!E$85,C209&lt;=設定シート!G$85),1,0)</f>
        <v>#REF!</v>
      </c>
    </row>
    <row r="210" spans="1:18" ht="15" customHeight="1">
      <c r="B210" s="14">
        <v>3</v>
      </c>
      <c r="C210" s="14" t="e">
        <f>報告書!#REF!</f>
        <v>#REF!</v>
      </c>
      <c r="E210" s="14" t="e">
        <f>報告書!#REF!</f>
        <v>#REF!</v>
      </c>
      <c r="F210" s="14" t="e">
        <f>報告書!#REF!</f>
        <v>#REF!</v>
      </c>
      <c r="G210" s="87" t="str">
        <f>IF(ISERROR(VLOOKUP(E210,労務比率,報告書!#REF!,FALSE)),"",VLOOKUP(E210,労務比率,報告書!#REF!,FALSE))</f>
        <v/>
      </c>
      <c r="H210" s="87" t="str">
        <f>IF(ISERROR(VLOOKUP(E210,労務比率,報告書!#REF!+1,FALSE)),"",VLOOKUP(E210,労務比率,報告書!#REF!+1,FALSE))</f>
        <v/>
      </c>
      <c r="I210" s="14" t="e">
        <f>報告書!#REF!</f>
        <v>#REF!</v>
      </c>
      <c r="J210" s="14" t="e">
        <f>報告書!#REF!</f>
        <v>#REF!</v>
      </c>
      <c r="K210" s="14" t="e">
        <f>報告書!#REF!</f>
        <v>#REF!</v>
      </c>
      <c r="L210" s="116">
        <f t="shared" si="30"/>
        <v>0</v>
      </c>
      <c r="M210" s="87">
        <f t="shared" si="32"/>
        <v>0</v>
      </c>
      <c r="N210" s="120" t="e">
        <f t="shared" si="31"/>
        <v>#REF!</v>
      </c>
      <c r="O210" s="119" t="e">
        <f t="shared" si="29"/>
        <v>#REF!</v>
      </c>
      <c r="P210" s="120"/>
      <c r="Q210" s="120"/>
      <c r="R210" s="120" t="e">
        <f>IF(AND(J210=0,C210&gt;=設定シート!E$85,C210&lt;=設定シート!G$85),1,0)</f>
        <v>#REF!</v>
      </c>
    </row>
    <row r="211" spans="1:18" ht="15" customHeight="1">
      <c r="B211" s="14">
        <v>4</v>
      </c>
      <c r="C211" s="14" t="e">
        <f>報告書!#REF!</f>
        <v>#REF!</v>
      </c>
      <c r="E211" s="14" t="e">
        <f>報告書!#REF!</f>
        <v>#REF!</v>
      </c>
      <c r="F211" s="14" t="e">
        <f>報告書!#REF!</f>
        <v>#REF!</v>
      </c>
      <c r="G211" s="87" t="str">
        <f>IF(ISERROR(VLOOKUP(E211,労務比率,報告書!#REF!,FALSE)),"",VLOOKUP(E211,労務比率,報告書!#REF!,FALSE))</f>
        <v/>
      </c>
      <c r="H211" s="87" t="str">
        <f>IF(ISERROR(VLOOKUP(E211,労務比率,報告書!#REF!+1,FALSE)),"",VLOOKUP(E211,労務比率,報告書!#REF!+1,FALSE))</f>
        <v/>
      </c>
      <c r="I211" s="14" t="e">
        <f>報告書!#REF!</f>
        <v>#REF!</v>
      </c>
      <c r="J211" s="14" t="e">
        <f>報告書!#REF!</f>
        <v>#REF!</v>
      </c>
      <c r="K211" s="14" t="e">
        <f>報告書!#REF!</f>
        <v>#REF!</v>
      </c>
      <c r="L211" s="116">
        <f t="shared" si="30"/>
        <v>0</v>
      </c>
      <c r="M211" s="87">
        <f t="shared" si="32"/>
        <v>0</v>
      </c>
      <c r="N211" s="120" t="e">
        <f t="shared" si="31"/>
        <v>#REF!</v>
      </c>
      <c r="O211" s="119" t="e">
        <f t="shared" si="29"/>
        <v>#REF!</v>
      </c>
      <c r="P211" s="120"/>
      <c r="Q211" s="120"/>
      <c r="R211" s="120" t="e">
        <f>IF(AND(J211=0,C211&gt;=設定シート!E$85,C211&lt;=設定シート!G$85),1,0)</f>
        <v>#REF!</v>
      </c>
    </row>
    <row r="212" spans="1:18" ht="15" customHeight="1">
      <c r="B212" s="14">
        <v>5</v>
      </c>
      <c r="C212" s="14" t="e">
        <f>報告書!#REF!</f>
        <v>#REF!</v>
      </c>
      <c r="E212" s="14" t="e">
        <f>報告書!#REF!</f>
        <v>#REF!</v>
      </c>
      <c r="F212" s="14" t="e">
        <f>報告書!#REF!</f>
        <v>#REF!</v>
      </c>
      <c r="G212" s="87" t="str">
        <f>IF(ISERROR(VLOOKUP(E212,労務比率,報告書!#REF!,FALSE)),"",VLOOKUP(E212,労務比率,報告書!#REF!,FALSE))</f>
        <v/>
      </c>
      <c r="H212" s="87" t="str">
        <f>IF(ISERROR(VLOOKUP(E212,労務比率,報告書!#REF!+1,FALSE)),"",VLOOKUP(E212,労務比率,報告書!#REF!+1,FALSE))</f>
        <v/>
      </c>
      <c r="I212" s="14" t="e">
        <f>報告書!#REF!</f>
        <v>#REF!</v>
      </c>
      <c r="J212" s="14" t="e">
        <f>報告書!#REF!</f>
        <v>#REF!</v>
      </c>
      <c r="K212" s="14" t="e">
        <f>報告書!#REF!</f>
        <v>#REF!</v>
      </c>
      <c r="L212" s="116">
        <f t="shared" si="30"/>
        <v>0</v>
      </c>
      <c r="M212" s="87">
        <f t="shared" si="32"/>
        <v>0</v>
      </c>
      <c r="N212" s="120" t="e">
        <f t="shared" si="31"/>
        <v>#REF!</v>
      </c>
      <c r="O212" s="119" t="e">
        <f t="shared" si="29"/>
        <v>#REF!</v>
      </c>
      <c r="P212" s="120"/>
      <c r="Q212" s="120"/>
      <c r="R212" s="120" t="e">
        <f>IF(AND(J212=0,C212&gt;=設定シート!E$85,C212&lt;=設定シート!G$85),1,0)</f>
        <v>#REF!</v>
      </c>
    </row>
    <row r="213" spans="1:18" ht="15" customHeight="1">
      <c r="B213" s="14">
        <v>6</v>
      </c>
      <c r="C213" s="14" t="e">
        <f>報告書!#REF!</f>
        <v>#REF!</v>
      </c>
      <c r="E213" s="14" t="e">
        <f>報告書!#REF!</f>
        <v>#REF!</v>
      </c>
      <c r="F213" s="14" t="e">
        <f>報告書!#REF!</f>
        <v>#REF!</v>
      </c>
      <c r="G213" s="87" t="str">
        <f>IF(ISERROR(VLOOKUP(E213,労務比率,報告書!#REF!,FALSE)),"",VLOOKUP(E213,労務比率,報告書!#REF!,FALSE))</f>
        <v/>
      </c>
      <c r="H213" s="87" t="str">
        <f>IF(ISERROR(VLOOKUP(E213,労務比率,報告書!#REF!+1,FALSE)),"",VLOOKUP(E213,労務比率,報告書!#REF!+1,FALSE))</f>
        <v/>
      </c>
      <c r="I213" s="14" t="e">
        <f>報告書!#REF!</f>
        <v>#REF!</v>
      </c>
      <c r="J213" s="14" t="e">
        <f>報告書!#REF!</f>
        <v>#REF!</v>
      </c>
      <c r="K213" s="14" t="e">
        <f>報告書!#REF!</f>
        <v>#REF!</v>
      </c>
      <c r="L213" s="116">
        <f t="shared" si="30"/>
        <v>0</v>
      </c>
      <c r="M213" s="87">
        <f t="shared" si="32"/>
        <v>0</v>
      </c>
      <c r="N213" s="120" t="e">
        <f t="shared" si="31"/>
        <v>#REF!</v>
      </c>
      <c r="O213" s="119" t="e">
        <f t="shared" ref="O213:O276" si="33">IF(I213=N213,IF(ISERROR(ROUNDDOWN(I213*G213/100,0)+K213),0,ROUNDDOWN(I213*G213/100,0)+K213),0)</f>
        <v>#REF!</v>
      </c>
      <c r="P213" s="120"/>
      <c r="Q213" s="120"/>
      <c r="R213" s="120" t="e">
        <f>IF(AND(J213=0,C213&gt;=設定シート!E$85,C213&lt;=設定シート!G$85),1,0)</f>
        <v>#REF!</v>
      </c>
    </row>
    <row r="214" spans="1:18" ht="15" customHeight="1">
      <c r="B214" s="14">
        <v>7</v>
      </c>
      <c r="C214" s="14" t="e">
        <f>報告書!#REF!</f>
        <v>#REF!</v>
      </c>
      <c r="E214" s="14" t="e">
        <f>報告書!#REF!</f>
        <v>#REF!</v>
      </c>
      <c r="F214" s="14" t="e">
        <f>報告書!#REF!</f>
        <v>#REF!</v>
      </c>
      <c r="G214" s="87" t="str">
        <f>IF(ISERROR(VLOOKUP(E214,労務比率,報告書!#REF!,FALSE)),"",VLOOKUP(E214,労務比率,報告書!#REF!,FALSE))</f>
        <v/>
      </c>
      <c r="H214" s="87" t="str">
        <f>IF(ISERROR(VLOOKUP(E214,労務比率,報告書!#REF!+1,FALSE)),"",VLOOKUP(E214,労務比率,報告書!#REF!+1,FALSE))</f>
        <v/>
      </c>
      <c r="I214" s="14" t="e">
        <f>報告書!#REF!</f>
        <v>#REF!</v>
      </c>
      <c r="J214" s="14" t="e">
        <f>報告書!#REF!</f>
        <v>#REF!</v>
      </c>
      <c r="K214" s="14" t="e">
        <f>報告書!#REF!</f>
        <v>#REF!</v>
      </c>
      <c r="L214" s="116">
        <f t="shared" si="30"/>
        <v>0</v>
      </c>
      <c r="M214" s="87">
        <f t="shared" si="32"/>
        <v>0</v>
      </c>
      <c r="N214" s="120" t="e">
        <f t="shared" si="31"/>
        <v>#REF!</v>
      </c>
      <c r="O214" s="119" t="e">
        <f t="shared" si="33"/>
        <v>#REF!</v>
      </c>
      <c r="P214" s="120"/>
      <c r="Q214" s="120"/>
      <c r="R214" s="120" t="e">
        <f>IF(AND(J214=0,C214&gt;=設定シート!E$85,C214&lt;=設定シート!G$85),1,0)</f>
        <v>#REF!</v>
      </c>
    </row>
    <row r="215" spans="1:18" ht="15" customHeight="1">
      <c r="B215" s="14">
        <v>8</v>
      </c>
      <c r="C215" s="14" t="e">
        <f>報告書!#REF!</f>
        <v>#REF!</v>
      </c>
      <c r="E215" s="14" t="e">
        <f>報告書!#REF!</f>
        <v>#REF!</v>
      </c>
      <c r="F215" s="14" t="e">
        <f>報告書!#REF!</f>
        <v>#REF!</v>
      </c>
      <c r="G215" s="87" t="str">
        <f>IF(ISERROR(VLOOKUP(E215,労務比率,報告書!#REF!,FALSE)),"",VLOOKUP(E215,労務比率,報告書!#REF!,FALSE))</f>
        <v/>
      </c>
      <c r="H215" s="87" t="str">
        <f>IF(ISERROR(VLOOKUP(E215,労務比率,報告書!#REF!+1,FALSE)),"",VLOOKUP(E215,労務比率,報告書!#REF!+1,FALSE))</f>
        <v/>
      </c>
      <c r="I215" s="14" t="e">
        <f>報告書!#REF!</f>
        <v>#REF!</v>
      </c>
      <c r="J215" s="14" t="e">
        <f>報告書!#REF!</f>
        <v>#REF!</v>
      </c>
      <c r="K215" s="14" t="e">
        <f>報告書!#REF!</f>
        <v>#REF!</v>
      </c>
      <c r="L215" s="116">
        <f t="shared" si="30"/>
        <v>0</v>
      </c>
      <c r="M215" s="87">
        <f t="shared" si="32"/>
        <v>0</v>
      </c>
      <c r="N215" s="120" t="e">
        <f t="shared" si="31"/>
        <v>#REF!</v>
      </c>
      <c r="O215" s="119" t="e">
        <f t="shared" si="33"/>
        <v>#REF!</v>
      </c>
      <c r="P215" s="120"/>
      <c r="Q215" s="120"/>
      <c r="R215" s="120" t="e">
        <f>IF(AND(J215=0,C215&gt;=設定シート!E$85,C215&lt;=設定シート!G$85),1,0)</f>
        <v>#REF!</v>
      </c>
    </row>
    <row r="216" spans="1:18" ht="15" customHeight="1">
      <c r="B216" s="14">
        <v>9</v>
      </c>
      <c r="C216" s="14" t="e">
        <f>報告書!#REF!</f>
        <v>#REF!</v>
      </c>
      <c r="E216" s="14" t="e">
        <f>報告書!#REF!</f>
        <v>#REF!</v>
      </c>
      <c r="F216" s="14" t="e">
        <f>報告書!#REF!</f>
        <v>#REF!</v>
      </c>
      <c r="G216" s="87" t="str">
        <f>IF(ISERROR(VLOOKUP(E216,労務比率,報告書!#REF!,FALSE)),"",VLOOKUP(E216,労務比率,報告書!#REF!,FALSE))</f>
        <v/>
      </c>
      <c r="H216" s="87" t="str">
        <f>IF(ISERROR(VLOOKUP(E216,労務比率,報告書!#REF!+1,FALSE)),"",VLOOKUP(E216,労務比率,報告書!#REF!+1,FALSE))</f>
        <v/>
      </c>
      <c r="I216" s="14" t="e">
        <f>報告書!#REF!</f>
        <v>#REF!</v>
      </c>
      <c r="J216" s="14" t="e">
        <f>報告書!#REF!</f>
        <v>#REF!</v>
      </c>
      <c r="K216" s="14" t="e">
        <f>報告書!#REF!</f>
        <v>#REF!</v>
      </c>
      <c r="L216" s="116">
        <f t="shared" si="30"/>
        <v>0</v>
      </c>
      <c r="M216" s="87">
        <f t="shared" si="32"/>
        <v>0</v>
      </c>
      <c r="N216" s="120" t="e">
        <f t="shared" si="31"/>
        <v>#REF!</v>
      </c>
      <c r="O216" s="119" t="e">
        <f t="shared" si="33"/>
        <v>#REF!</v>
      </c>
      <c r="P216" s="120"/>
      <c r="Q216" s="120"/>
      <c r="R216" s="120" t="e">
        <f>IF(AND(J216=0,C216&gt;=設定シート!E$85,C216&lt;=設定シート!G$85),1,0)</f>
        <v>#REF!</v>
      </c>
    </row>
    <row r="217" spans="1:18" ht="15" customHeight="1">
      <c r="A217" s="14">
        <v>20</v>
      </c>
      <c r="B217" s="14">
        <v>1</v>
      </c>
      <c r="C217" s="14" t="e">
        <f>報告書!#REF!</f>
        <v>#REF!</v>
      </c>
      <c r="E217" s="14" t="e">
        <f>報告書!#REF!</f>
        <v>#REF!</v>
      </c>
      <c r="F217" s="14" t="e">
        <f>報告書!#REF!</f>
        <v>#REF!</v>
      </c>
      <c r="G217" s="87" t="str">
        <f>IF(ISERROR(VLOOKUP(E217,労務比率,報告書!#REF!,FALSE)),"",VLOOKUP(E217,労務比率,報告書!#REF!,FALSE))</f>
        <v/>
      </c>
      <c r="H217" s="87" t="str">
        <f>IF(ISERROR(VLOOKUP(E217,労務比率,報告書!#REF!+1,FALSE)),"",VLOOKUP(E217,労務比率,報告書!#REF!+1,FALSE))</f>
        <v/>
      </c>
      <c r="I217" s="14" t="e">
        <f>報告書!#REF!</f>
        <v>#REF!</v>
      </c>
      <c r="J217" s="14" t="e">
        <f>報告書!#REF!</f>
        <v>#REF!</v>
      </c>
      <c r="K217" s="14" t="e">
        <f>報告書!#REF!</f>
        <v>#REF!</v>
      </c>
      <c r="L217" s="116">
        <f t="shared" si="30"/>
        <v>0</v>
      </c>
      <c r="M217" s="87">
        <f t="shared" si="32"/>
        <v>0</v>
      </c>
      <c r="N217" s="120" t="e">
        <f t="shared" si="31"/>
        <v>#REF!</v>
      </c>
      <c r="O217" s="119" t="e">
        <f t="shared" si="33"/>
        <v>#REF!</v>
      </c>
      <c r="P217" s="120">
        <f>INT(SUMIF(O217:O225,0,I217:I225)*105/108)</f>
        <v>0</v>
      </c>
      <c r="Q217" s="123">
        <f>INT(P217*IF(COUNTIF(R217:R225,1)=0,0,SUMIF(R217:R225,1,G217:G225)/COUNTIF(R217:R225,1))/100)</f>
        <v>0</v>
      </c>
      <c r="R217" s="120" t="e">
        <f>IF(AND(J217=0,C217&gt;=設定シート!E$85,C217&lt;=設定シート!G$85),1,0)</f>
        <v>#REF!</v>
      </c>
    </row>
    <row r="218" spans="1:18" ht="15" customHeight="1">
      <c r="B218" s="14">
        <v>2</v>
      </c>
      <c r="C218" s="14" t="e">
        <f>報告書!#REF!</f>
        <v>#REF!</v>
      </c>
      <c r="E218" s="14" t="e">
        <f>報告書!#REF!</f>
        <v>#REF!</v>
      </c>
      <c r="F218" s="14" t="e">
        <f>報告書!#REF!</f>
        <v>#REF!</v>
      </c>
      <c r="G218" s="87" t="str">
        <f>IF(ISERROR(VLOOKUP(E218,労務比率,報告書!#REF!,FALSE)),"",VLOOKUP(E218,労務比率,報告書!#REF!,FALSE))</f>
        <v/>
      </c>
      <c r="H218" s="87" t="str">
        <f>IF(ISERROR(VLOOKUP(E218,労務比率,報告書!#REF!+1,FALSE)),"",VLOOKUP(E218,労務比率,報告書!#REF!+1,FALSE))</f>
        <v/>
      </c>
      <c r="I218" s="14" t="e">
        <f>報告書!#REF!</f>
        <v>#REF!</v>
      </c>
      <c r="J218" s="14" t="e">
        <f>報告書!#REF!</f>
        <v>#REF!</v>
      </c>
      <c r="K218" s="14" t="e">
        <f>報告書!#REF!</f>
        <v>#REF!</v>
      </c>
      <c r="L218" s="116">
        <f t="shared" si="30"/>
        <v>0</v>
      </c>
      <c r="M218" s="87">
        <f t="shared" si="32"/>
        <v>0</v>
      </c>
      <c r="N218" s="120" t="e">
        <f t="shared" si="31"/>
        <v>#REF!</v>
      </c>
      <c r="O218" s="119" t="e">
        <f t="shared" si="33"/>
        <v>#REF!</v>
      </c>
      <c r="P218" s="120"/>
      <c r="Q218" s="120"/>
      <c r="R218" s="120" t="e">
        <f>IF(AND(J218=0,C218&gt;=設定シート!E$85,C218&lt;=設定シート!G$85),1,0)</f>
        <v>#REF!</v>
      </c>
    </row>
    <row r="219" spans="1:18" ht="15" customHeight="1">
      <c r="B219" s="14">
        <v>3</v>
      </c>
      <c r="C219" s="14" t="e">
        <f>報告書!#REF!</f>
        <v>#REF!</v>
      </c>
      <c r="E219" s="14" t="e">
        <f>報告書!#REF!</f>
        <v>#REF!</v>
      </c>
      <c r="F219" s="14" t="e">
        <f>報告書!#REF!</f>
        <v>#REF!</v>
      </c>
      <c r="G219" s="87" t="str">
        <f>IF(ISERROR(VLOOKUP(E219,労務比率,報告書!#REF!,FALSE)),"",VLOOKUP(E219,労務比率,報告書!#REF!,FALSE))</f>
        <v/>
      </c>
      <c r="H219" s="87" t="str">
        <f>IF(ISERROR(VLOOKUP(E219,労務比率,報告書!#REF!+1,FALSE)),"",VLOOKUP(E219,労務比率,報告書!#REF!+1,FALSE))</f>
        <v/>
      </c>
      <c r="I219" s="14" t="e">
        <f>報告書!#REF!</f>
        <v>#REF!</v>
      </c>
      <c r="J219" s="14" t="e">
        <f>報告書!#REF!</f>
        <v>#REF!</v>
      </c>
      <c r="K219" s="14" t="e">
        <f>報告書!#REF!</f>
        <v>#REF!</v>
      </c>
      <c r="L219" s="116">
        <f t="shared" si="30"/>
        <v>0</v>
      </c>
      <c r="M219" s="87">
        <f t="shared" si="32"/>
        <v>0</v>
      </c>
      <c r="N219" s="120" t="e">
        <f t="shared" si="31"/>
        <v>#REF!</v>
      </c>
      <c r="O219" s="119" t="e">
        <f t="shared" si="33"/>
        <v>#REF!</v>
      </c>
      <c r="P219" s="120"/>
      <c r="Q219" s="120"/>
      <c r="R219" s="120" t="e">
        <f>IF(AND(J219=0,C219&gt;=設定シート!E$85,C219&lt;=設定シート!G$85),1,0)</f>
        <v>#REF!</v>
      </c>
    </row>
    <row r="220" spans="1:18" ht="15" customHeight="1">
      <c r="B220" s="14">
        <v>4</v>
      </c>
      <c r="C220" s="14" t="e">
        <f>報告書!#REF!</f>
        <v>#REF!</v>
      </c>
      <c r="E220" s="14" t="e">
        <f>報告書!#REF!</f>
        <v>#REF!</v>
      </c>
      <c r="F220" s="14" t="e">
        <f>報告書!#REF!</f>
        <v>#REF!</v>
      </c>
      <c r="G220" s="87" t="str">
        <f>IF(ISERROR(VLOOKUP(E220,労務比率,報告書!#REF!,FALSE)),"",VLOOKUP(E220,労務比率,報告書!#REF!,FALSE))</f>
        <v/>
      </c>
      <c r="H220" s="87" t="str">
        <f>IF(ISERROR(VLOOKUP(E220,労務比率,報告書!#REF!+1,FALSE)),"",VLOOKUP(E220,労務比率,報告書!#REF!+1,FALSE))</f>
        <v/>
      </c>
      <c r="I220" s="14" t="e">
        <f>報告書!#REF!</f>
        <v>#REF!</v>
      </c>
      <c r="J220" s="14" t="e">
        <f>報告書!#REF!</f>
        <v>#REF!</v>
      </c>
      <c r="K220" s="14" t="e">
        <f>報告書!#REF!</f>
        <v>#REF!</v>
      </c>
      <c r="L220" s="116">
        <f t="shared" si="30"/>
        <v>0</v>
      </c>
      <c r="M220" s="87">
        <f t="shared" si="32"/>
        <v>0</v>
      </c>
      <c r="N220" s="120" t="e">
        <f t="shared" si="31"/>
        <v>#REF!</v>
      </c>
      <c r="O220" s="119" t="e">
        <f t="shared" si="33"/>
        <v>#REF!</v>
      </c>
      <c r="P220" s="120"/>
      <c r="Q220" s="120"/>
      <c r="R220" s="120" t="e">
        <f>IF(AND(J220=0,C220&gt;=設定シート!E$85,C220&lt;=設定シート!G$85),1,0)</f>
        <v>#REF!</v>
      </c>
    </row>
    <row r="221" spans="1:18" ht="15" customHeight="1">
      <c r="B221" s="14">
        <v>5</v>
      </c>
      <c r="C221" s="14" t="e">
        <f>報告書!#REF!</f>
        <v>#REF!</v>
      </c>
      <c r="E221" s="14" t="e">
        <f>報告書!#REF!</f>
        <v>#REF!</v>
      </c>
      <c r="F221" s="14" t="e">
        <f>報告書!#REF!</f>
        <v>#REF!</v>
      </c>
      <c r="G221" s="87" t="str">
        <f>IF(ISERROR(VLOOKUP(E221,労務比率,報告書!#REF!,FALSE)),"",VLOOKUP(E221,労務比率,報告書!#REF!,FALSE))</f>
        <v/>
      </c>
      <c r="H221" s="87" t="str">
        <f>IF(ISERROR(VLOOKUP(E221,労務比率,報告書!#REF!+1,FALSE)),"",VLOOKUP(E221,労務比率,報告書!#REF!+1,FALSE))</f>
        <v/>
      </c>
      <c r="I221" s="14" t="e">
        <f>報告書!#REF!</f>
        <v>#REF!</v>
      </c>
      <c r="J221" s="14" t="e">
        <f>報告書!#REF!</f>
        <v>#REF!</v>
      </c>
      <c r="K221" s="14" t="e">
        <f>報告書!#REF!</f>
        <v>#REF!</v>
      </c>
      <c r="L221" s="116">
        <f t="shared" si="30"/>
        <v>0</v>
      </c>
      <c r="M221" s="87">
        <f t="shared" si="32"/>
        <v>0</v>
      </c>
      <c r="N221" s="120" t="e">
        <f t="shared" si="31"/>
        <v>#REF!</v>
      </c>
      <c r="O221" s="119" t="e">
        <f t="shared" si="33"/>
        <v>#REF!</v>
      </c>
      <c r="P221" s="120"/>
      <c r="Q221" s="120"/>
      <c r="R221" s="120" t="e">
        <f>IF(AND(J221=0,C221&gt;=設定シート!E$85,C221&lt;=設定シート!G$85),1,0)</f>
        <v>#REF!</v>
      </c>
    </row>
    <row r="222" spans="1:18" ht="15" customHeight="1">
      <c r="B222" s="14">
        <v>6</v>
      </c>
      <c r="C222" s="14" t="e">
        <f>報告書!#REF!</f>
        <v>#REF!</v>
      </c>
      <c r="E222" s="14" t="e">
        <f>報告書!#REF!</f>
        <v>#REF!</v>
      </c>
      <c r="F222" s="14" t="e">
        <f>報告書!#REF!</f>
        <v>#REF!</v>
      </c>
      <c r="G222" s="87" t="str">
        <f>IF(ISERROR(VLOOKUP(E222,労務比率,報告書!#REF!,FALSE)),"",VLOOKUP(E222,労務比率,報告書!#REF!,FALSE))</f>
        <v/>
      </c>
      <c r="H222" s="87" t="str">
        <f>IF(ISERROR(VLOOKUP(E222,労務比率,報告書!#REF!+1,FALSE)),"",VLOOKUP(E222,労務比率,報告書!#REF!+1,FALSE))</f>
        <v/>
      </c>
      <c r="I222" s="14" t="e">
        <f>報告書!#REF!</f>
        <v>#REF!</v>
      </c>
      <c r="J222" s="14" t="e">
        <f>報告書!#REF!</f>
        <v>#REF!</v>
      </c>
      <c r="K222" s="14" t="e">
        <f>報告書!#REF!</f>
        <v>#REF!</v>
      </c>
      <c r="L222" s="116">
        <f t="shared" si="30"/>
        <v>0</v>
      </c>
      <c r="M222" s="87">
        <f t="shared" si="32"/>
        <v>0</v>
      </c>
      <c r="N222" s="120" t="e">
        <f t="shared" si="31"/>
        <v>#REF!</v>
      </c>
      <c r="O222" s="119" t="e">
        <f t="shared" si="33"/>
        <v>#REF!</v>
      </c>
      <c r="P222" s="120"/>
      <c r="Q222" s="120"/>
      <c r="R222" s="120" t="e">
        <f>IF(AND(J222=0,C222&gt;=設定シート!E$85,C222&lt;=設定シート!G$85),1,0)</f>
        <v>#REF!</v>
      </c>
    </row>
    <row r="223" spans="1:18" ht="15" customHeight="1">
      <c r="B223" s="14">
        <v>7</v>
      </c>
      <c r="C223" s="14" t="e">
        <f>報告書!#REF!</f>
        <v>#REF!</v>
      </c>
      <c r="E223" s="14" t="e">
        <f>報告書!#REF!</f>
        <v>#REF!</v>
      </c>
      <c r="F223" s="14" t="e">
        <f>報告書!#REF!</f>
        <v>#REF!</v>
      </c>
      <c r="G223" s="87" t="str">
        <f>IF(ISERROR(VLOOKUP(E223,労務比率,報告書!#REF!,FALSE)),"",VLOOKUP(E223,労務比率,報告書!#REF!,FALSE))</f>
        <v/>
      </c>
      <c r="H223" s="87" t="str">
        <f>IF(ISERROR(VLOOKUP(E223,労務比率,報告書!#REF!+1,FALSE)),"",VLOOKUP(E223,労務比率,報告書!#REF!+1,FALSE))</f>
        <v/>
      </c>
      <c r="I223" s="14" t="e">
        <f>報告書!#REF!</f>
        <v>#REF!</v>
      </c>
      <c r="J223" s="14" t="e">
        <f>報告書!#REF!</f>
        <v>#REF!</v>
      </c>
      <c r="K223" s="14" t="e">
        <f>報告書!#REF!</f>
        <v>#REF!</v>
      </c>
      <c r="L223" s="116">
        <f t="shared" si="30"/>
        <v>0</v>
      </c>
      <c r="M223" s="87">
        <f t="shared" si="32"/>
        <v>0</v>
      </c>
      <c r="N223" s="120" t="e">
        <f t="shared" si="31"/>
        <v>#REF!</v>
      </c>
      <c r="O223" s="119" t="e">
        <f t="shared" si="33"/>
        <v>#REF!</v>
      </c>
      <c r="P223" s="120"/>
      <c r="Q223" s="120"/>
      <c r="R223" s="120" t="e">
        <f>IF(AND(J223=0,C223&gt;=設定シート!E$85,C223&lt;=設定シート!G$85),1,0)</f>
        <v>#REF!</v>
      </c>
    </row>
    <row r="224" spans="1:18" ht="15" customHeight="1">
      <c r="B224" s="14">
        <v>8</v>
      </c>
      <c r="C224" s="14" t="e">
        <f>報告書!#REF!</f>
        <v>#REF!</v>
      </c>
      <c r="E224" s="14" t="e">
        <f>報告書!#REF!</f>
        <v>#REF!</v>
      </c>
      <c r="F224" s="14" t="e">
        <f>報告書!#REF!</f>
        <v>#REF!</v>
      </c>
      <c r="G224" s="87" t="str">
        <f>IF(ISERROR(VLOOKUP(E224,労務比率,報告書!#REF!,FALSE)),"",VLOOKUP(E224,労務比率,報告書!#REF!,FALSE))</f>
        <v/>
      </c>
      <c r="H224" s="87" t="str">
        <f>IF(ISERROR(VLOOKUP(E224,労務比率,報告書!#REF!+1,FALSE)),"",VLOOKUP(E224,労務比率,報告書!#REF!+1,FALSE))</f>
        <v/>
      </c>
      <c r="I224" s="14" t="e">
        <f>報告書!#REF!</f>
        <v>#REF!</v>
      </c>
      <c r="J224" s="14" t="e">
        <f>報告書!#REF!</f>
        <v>#REF!</v>
      </c>
      <c r="K224" s="14" t="e">
        <f>報告書!#REF!</f>
        <v>#REF!</v>
      </c>
      <c r="L224" s="116">
        <f t="shared" si="30"/>
        <v>0</v>
      </c>
      <c r="M224" s="87">
        <f t="shared" si="32"/>
        <v>0</v>
      </c>
      <c r="N224" s="120" t="e">
        <f t="shared" si="31"/>
        <v>#REF!</v>
      </c>
      <c r="O224" s="119" t="e">
        <f t="shared" si="33"/>
        <v>#REF!</v>
      </c>
      <c r="P224" s="120"/>
      <c r="Q224" s="120"/>
      <c r="R224" s="120" t="e">
        <f>IF(AND(J224=0,C224&gt;=設定シート!E$85,C224&lt;=設定シート!G$85),1,0)</f>
        <v>#REF!</v>
      </c>
    </row>
    <row r="225" spans="1:18" ht="15" customHeight="1">
      <c r="B225" s="14">
        <v>9</v>
      </c>
      <c r="C225" s="14" t="e">
        <f>報告書!#REF!</f>
        <v>#REF!</v>
      </c>
      <c r="E225" s="14" t="e">
        <f>報告書!#REF!</f>
        <v>#REF!</v>
      </c>
      <c r="F225" s="14" t="e">
        <f>報告書!#REF!</f>
        <v>#REF!</v>
      </c>
      <c r="G225" s="87" t="str">
        <f>IF(ISERROR(VLOOKUP(E225,労務比率,報告書!#REF!,FALSE)),"",VLOOKUP(E225,労務比率,報告書!#REF!,FALSE))</f>
        <v/>
      </c>
      <c r="H225" s="87" t="str">
        <f>IF(ISERROR(VLOOKUP(E225,労務比率,報告書!#REF!+1,FALSE)),"",VLOOKUP(E225,労務比率,報告書!#REF!+1,FALSE))</f>
        <v/>
      </c>
      <c r="I225" s="14" t="e">
        <f>報告書!#REF!</f>
        <v>#REF!</v>
      </c>
      <c r="J225" s="14" t="e">
        <f>報告書!#REF!</f>
        <v>#REF!</v>
      </c>
      <c r="K225" s="14" t="e">
        <f>報告書!#REF!</f>
        <v>#REF!</v>
      </c>
      <c r="L225" s="116">
        <f t="shared" si="30"/>
        <v>0</v>
      </c>
      <c r="M225" s="87">
        <f t="shared" si="32"/>
        <v>0</v>
      </c>
      <c r="N225" s="120" t="e">
        <f t="shared" si="31"/>
        <v>#REF!</v>
      </c>
      <c r="O225" s="119" t="e">
        <f t="shared" si="33"/>
        <v>#REF!</v>
      </c>
      <c r="P225" s="120"/>
      <c r="Q225" s="120"/>
      <c r="R225" s="120" t="e">
        <f>IF(AND(J225=0,C225&gt;=設定シート!E$85,C225&lt;=設定シート!G$85),1,0)</f>
        <v>#REF!</v>
      </c>
    </row>
    <row r="226" spans="1:18" ht="15" customHeight="1">
      <c r="A226" s="14">
        <v>21</v>
      </c>
      <c r="B226" s="14">
        <v>1</v>
      </c>
      <c r="C226" s="14" t="e">
        <f>報告書!#REF!</f>
        <v>#REF!</v>
      </c>
      <c r="E226" s="14" t="e">
        <f>報告書!#REF!</f>
        <v>#REF!</v>
      </c>
      <c r="F226" s="14" t="e">
        <f>報告書!#REF!</f>
        <v>#REF!</v>
      </c>
      <c r="G226" s="87" t="str">
        <f>IF(ISERROR(VLOOKUP(E226,労務比率,報告書!#REF!,FALSE)),"",VLOOKUP(E226,労務比率,報告書!#REF!,FALSE))</f>
        <v/>
      </c>
      <c r="H226" s="87" t="str">
        <f>IF(ISERROR(VLOOKUP(E226,労務比率,報告書!#REF!+1,FALSE)),"",VLOOKUP(E226,労務比率,報告書!#REF!+1,FALSE))</f>
        <v/>
      </c>
      <c r="I226" s="14" t="e">
        <f>報告書!#REF!</f>
        <v>#REF!</v>
      </c>
      <c r="J226" s="14" t="e">
        <f>報告書!#REF!</f>
        <v>#REF!</v>
      </c>
      <c r="K226" s="14" t="e">
        <f>報告書!#REF!</f>
        <v>#REF!</v>
      </c>
      <c r="L226" s="116">
        <f t="shared" si="30"/>
        <v>0</v>
      </c>
      <c r="M226" s="87">
        <f t="shared" si="32"/>
        <v>0</v>
      </c>
      <c r="N226" s="120" t="e">
        <f t="shared" si="31"/>
        <v>#REF!</v>
      </c>
      <c r="O226" s="119" t="e">
        <f t="shared" si="33"/>
        <v>#REF!</v>
      </c>
      <c r="P226" s="120">
        <f>INT(SUMIF(O226:O234,0,I226:I234)*105/108)</f>
        <v>0</v>
      </c>
      <c r="Q226" s="123">
        <f>INT(P226*IF(COUNTIF(R226:R234,1)=0,0,SUMIF(R226:R234,1,G226:G234)/COUNTIF(R226:R234,1))/100)</f>
        <v>0</v>
      </c>
      <c r="R226" s="120" t="e">
        <f>IF(AND(J226=0,C226&gt;=設定シート!E$85,C226&lt;=設定シート!G$85),1,0)</f>
        <v>#REF!</v>
      </c>
    </row>
    <row r="227" spans="1:18" ht="15" customHeight="1">
      <c r="B227" s="14">
        <v>2</v>
      </c>
      <c r="C227" s="14" t="e">
        <f>報告書!#REF!</f>
        <v>#REF!</v>
      </c>
      <c r="E227" s="14" t="e">
        <f>報告書!#REF!</f>
        <v>#REF!</v>
      </c>
      <c r="F227" s="14" t="e">
        <f>報告書!#REF!</f>
        <v>#REF!</v>
      </c>
      <c r="G227" s="87" t="str">
        <f>IF(ISERROR(VLOOKUP(E227,労務比率,報告書!#REF!,FALSE)),"",VLOOKUP(E227,労務比率,報告書!#REF!,FALSE))</f>
        <v/>
      </c>
      <c r="H227" s="87" t="str">
        <f>IF(ISERROR(VLOOKUP(E227,労務比率,報告書!#REF!+1,FALSE)),"",VLOOKUP(E227,労務比率,報告書!#REF!+1,FALSE))</f>
        <v/>
      </c>
      <c r="I227" s="14" t="e">
        <f>報告書!#REF!</f>
        <v>#REF!</v>
      </c>
      <c r="J227" s="14" t="e">
        <f>報告書!#REF!</f>
        <v>#REF!</v>
      </c>
      <c r="K227" s="14" t="e">
        <f>報告書!#REF!</f>
        <v>#REF!</v>
      </c>
      <c r="L227" s="116">
        <f t="shared" si="30"/>
        <v>0</v>
      </c>
      <c r="M227" s="87">
        <f t="shared" si="32"/>
        <v>0</v>
      </c>
      <c r="N227" s="120" t="e">
        <f t="shared" si="31"/>
        <v>#REF!</v>
      </c>
      <c r="O227" s="119" t="e">
        <f t="shared" si="33"/>
        <v>#REF!</v>
      </c>
      <c r="P227" s="120"/>
      <c r="Q227" s="120"/>
      <c r="R227" s="120" t="e">
        <f>IF(AND(J227=0,C227&gt;=設定シート!E$85,C227&lt;=設定シート!G$85),1,0)</f>
        <v>#REF!</v>
      </c>
    </row>
    <row r="228" spans="1:18" ht="15" customHeight="1">
      <c r="B228" s="14">
        <v>3</v>
      </c>
      <c r="C228" s="14" t="e">
        <f>報告書!#REF!</f>
        <v>#REF!</v>
      </c>
      <c r="E228" s="14" t="e">
        <f>報告書!#REF!</f>
        <v>#REF!</v>
      </c>
      <c r="F228" s="14" t="e">
        <f>報告書!#REF!</f>
        <v>#REF!</v>
      </c>
      <c r="G228" s="87" t="str">
        <f>IF(ISERROR(VLOOKUP(E228,労務比率,報告書!#REF!,FALSE)),"",VLOOKUP(E228,労務比率,報告書!#REF!,FALSE))</f>
        <v/>
      </c>
      <c r="H228" s="87" t="str">
        <f>IF(ISERROR(VLOOKUP(E228,労務比率,報告書!#REF!+1,FALSE)),"",VLOOKUP(E228,労務比率,報告書!#REF!+1,FALSE))</f>
        <v/>
      </c>
      <c r="I228" s="14" t="e">
        <f>報告書!#REF!</f>
        <v>#REF!</v>
      </c>
      <c r="J228" s="14" t="e">
        <f>報告書!#REF!</f>
        <v>#REF!</v>
      </c>
      <c r="K228" s="14" t="e">
        <f>報告書!#REF!</f>
        <v>#REF!</v>
      </c>
      <c r="L228" s="116">
        <f t="shared" si="30"/>
        <v>0</v>
      </c>
      <c r="M228" s="87">
        <f t="shared" si="32"/>
        <v>0</v>
      </c>
      <c r="N228" s="120" t="e">
        <f t="shared" si="31"/>
        <v>#REF!</v>
      </c>
      <c r="O228" s="119" t="e">
        <f t="shared" si="33"/>
        <v>#REF!</v>
      </c>
      <c r="P228" s="120"/>
      <c r="Q228" s="120"/>
      <c r="R228" s="120" t="e">
        <f>IF(AND(J228=0,C228&gt;=設定シート!E$85,C228&lt;=設定シート!G$85),1,0)</f>
        <v>#REF!</v>
      </c>
    </row>
    <row r="229" spans="1:18" ht="15" customHeight="1">
      <c r="B229" s="14">
        <v>4</v>
      </c>
      <c r="C229" s="14" t="e">
        <f>報告書!#REF!</f>
        <v>#REF!</v>
      </c>
      <c r="E229" s="14" t="e">
        <f>報告書!#REF!</f>
        <v>#REF!</v>
      </c>
      <c r="F229" s="14" t="e">
        <f>報告書!#REF!</f>
        <v>#REF!</v>
      </c>
      <c r="G229" s="87" t="str">
        <f>IF(ISERROR(VLOOKUP(E229,労務比率,報告書!#REF!,FALSE)),"",VLOOKUP(E229,労務比率,報告書!#REF!,FALSE))</f>
        <v/>
      </c>
      <c r="H229" s="87" t="str">
        <f>IF(ISERROR(VLOOKUP(E229,労務比率,報告書!#REF!+1,FALSE)),"",VLOOKUP(E229,労務比率,報告書!#REF!+1,FALSE))</f>
        <v/>
      </c>
      <c r="I229" s="14" t="e">
        <f>報告書!#REF!</f>
        <v>#REF!</v>
      </c>
      <c r="J229" s="14" t="e">
        <f>報告書!#REF!</f>
        <v>#REF!</v>
      </c>
      <c r="K229" s="14" t="e">
        <f>報告書!#REF!</f>
        <v>#REF!</v>
      </c>
      <c r="L229" s="116">
        <f t="shared" si="30"/>
        <v>0</v>
      </c>
      <c r="M229" s="87">
        <f t="shared" si="32"/>
        <v>0</v>
      </c>
      <c r="N229" s="120" t="e">
        <f t="shared" si="31"/>
        <v>#REF!</v>
      </c>
      <c r="O229" s="119" t="e">
        <f t="shared" si="33"/>
        <v>#REF!</v>
      </c>
      <c r="P229" s="120"/>
      <c r="Q229" s="120"/>
      <c r="R229" s="120" t="e">
        <f>IF(AND(J229=0,C229&gt;=設定シート!E$85,C229&lt;=設定シート!G$85),1,0)</f>
        <v>#REF!</v>
      </c>
    </row>
    <row r="230" spans="1:18" ht="15" customHeight="1">
      <c r="B230" s="14">
        <v>5</v>
      </c>
      <c r="C230" s="14" t="e">
        <f>報告書!#REF!</f>
        <v>#REF!</v>
      </c>
      <c r="E230" s="14" t="e">
        <f>報告書!#REF!</f>
        <v>#REF!</v>
      </c>
      <c r="F230" s="14" t="e">
        <f>報告書!#REF!</f>
        <v>#REF!</v>
      </c>
      <c r="G230" s="87" t="str">
        <f>IF(ISERROR(VLOOKUP(E230,労務比率,報告書!#REF!,FALSE)),"",VLOOKUP(E230,労務比率,報告書!#REF!,FALSE))</f>
        <v/>
      </c>
      <c r="H230" s="87" t="str">
        <f>IF(ISERROR(VLOOKUP(E230,労務比率,報告書!#REF!+1,FALSE)),"",VLOOKUP(E230,労務比率,報告書!#REF!+1,FALSE))</f>
        <v/>
      </c>
      <c r="I230" s="14" t="e">
        <f>報告書!#REF!</f>
        <v>#REF!</v>
      </c>
      <c r="J230" s="14" t="e">
        <f>報告書!#REF!</f>
        <v>#REF!</v>
      </c>
      <c r="K230" s="14" t="e">
        <f>報告書!#REF!</f>
        <v>#REF!</v>
      </c>
      <c r="L230" s="116">
        <f t="shared" si="30"/>
        <v>0</v>
      </c>
      <c r="M230" s="87">
        <f t="shared" si="32"/>
        <v>0</v>
      </c>
      <c r="N230" s="120" t="e">
        <f t="shared" si="31"/>
        <v>#REF!</v>
      </c>
      <c r="O230" s="119" t="e">
        <f t="shared" si="33"/>
        <v>#REF!</v>
      </c>
      <c r="P230" s="120"/>
      <c r="Q230" s="120"/>
      <c r="R230" s="120" t="e">
        <f>IF(AND(J230=0,C230&gt;=設定シート!E$85,C230&lt;=設定シート!G$85),1,0)</f>
        <v>#REF!</v>
      </c>
    </row>
    <row r="231" spans="1:18" ht="15" customHeight="1">
      <c r="B231" s="14">
        <v>6</v>
      </c>
      <c r="C231" s="14" t="e">
        <f>報告書!#REF!</f>
        <v>#REF!</v>
      </c>
      <c r="E231" s="14" t="e">
        <f>報告書!#REF!</f>
        <v>#REF!</v>
      </c>
      <c r="F231" s="14" t="e">
        <f>報告書!#REF!</f>
        <v>#REF!</v>
      </c>
      <c r="G231" s="87" t="str">
        <f>IF(ISERROR(VLOOKUP(E231,労務比率,報告書!#REF!,FALSE)),"",VLOOKUP(E231,労務比率,報告書!#REF!,FALSE))</f>
        <v/>
      </c>
      <c r="H231" s="87" t="str">
        <f>IF(ISERROR(VLOOKUP(E231,労務比率,報告書!#REF!+1,FALSE)),"",VLOOKUP(E231,労務比率,報告書!#REF!+1,FALSE))</f>
        <v/>
      </c>
      <c r="I231" s="14" t="e">
        <f>報告書!#REF!</f>
        <v>#REF!</v>
      </c>
      <c r="J231" s="14" t="e">
        <f>報告書!#REF!</f>
        <v>#REF!</v>
      </c>
      <c r="K231" s="14" t="e">
        <f>報告書!#REF!</f>
        <v>#REF!</v>
      </c>
      <c r="L231" s="116">
        <f t="shared" si="30"/>
        <v>0</v>
      </c>
      <c r="M231" s="87">
        <f t="shared" si="32"/>
        <v>0</v>
      </c>
      <c r="N231" s="120" t="e">
        <f t="shared" si="31"/>
        <v>#REF!</v>
      </c>
      <c r="O231" s="119" t="e">
        <f t="shared" si="33"/>
        <v>#REF!</v>
      </c>
      <c r="P231" s="120"/>
      <c r="Q231" s="120"/>
      <c r="R231" s="120" t="e">
        <f>IF(AND(J231=0,C231&gt;=設定シート!E$85,C231&lt;=設定シート!G$85),1,0)</f>
        <v>#REF!</v>
      </c>
    </row>
    <row r="232" spans="1:18" ht="15" customHeight="1">
      <c r="B232" s="14">
        <v>7</v>
      </c>
      <c r="C232" s="14" t="e">
        <f>報告書!#REF!</f>
        <v>#REF!</v>
      </c>
      <c r="E232" s="14" t="e">
        <f>報告書!#REF!</f>
        <v>#REF!</v>
      </c>
      <c r="F232" s="14" t="e">
        <f>報告書!#REF!</f>
        <v>#REF!</v>
      </c>
      <c r="G232" s="87" t="str">
        <f>IF(ISERROR(VLOOKUP(E232,労務比率,報告書!#REF!,FALSE)),"",VLOOKUP(E232,労務比率,報告書!#REF!,FALSE))</f>
        <v/>
      </c>
      <c r="H232" s="87" t="str">
        <f>IF(ISERROR(VLOOKUP(E232,労務比率,報告書!#REF!+1,FALSE)),"",VLOOKUP(E232,労務比率,報告書!#REF!+1,FALSE))</f>
        <v/>
      </c>
      <c r="I232" s="14" t="e">
        <f>報告書!#REF!</f>
        <v>#REF!</v>
      </c>
      <c r="J232" s="14" t="e">
        <f>報告書!#REF!</f>
        <v>#REF!</v>
      </c>
      <c r="K232" s="14" t="e">
        <f>報告書!#REF!</f>
        <v>#REF!</v>
      </c>
      <c r="L232" s="116">
        <f t="shared" si="30"/>
        <v>0</v>
      </c>
      <c r="M232" s="87">
        <f t="shared" si="32"/>
        <v>0</v>
      </c>
      <c r="N232" s="120" t="e">
        <f t="shared" si="31"/>
        <v>#REF!</v>
      </c>
      <c r="O232" s="119" t="e">
        <f t="shared" si="33"/>
        <v>#REF!</v>
      </c>
      <c r="P232" s="120"/>
      <c r="Q232" s="120"/>
      <c r="R232" s="120" t="e">
        <f>IF(AND(J232=0,C232&gt;=設定シート!E$85,C232&lt;=設定シート!G$85),1,0)</f>
        <v>#REF!</v>
      </c>
    </row>
    <row r="233" spans="1:18" ht="15" customHeight="1">
      <c r="B233" s="14">
        <v>8</v>
      </c>
      <c r="C233" s="14" t="e">
        <f>報告書!#REF!</f>
        <v>#REF!</v>
      </c>
      <c r="E233" s="14" t="e">
        <f>報告書!#REF!</f>
        <v>#REF!</v>
      </c>
      <c r="F233" s="14" t="e">
        <f>報告書!#REF!</f>
        <v>#REF!</v>
      </c>
      <c r="G233" s="87" t="str">
        <f>IF(ISERROR(VLOOKUP(E233,労務比率,報告書!#REF!,FALSE)),"",VLOOKUP(E233,労務比率,報告書!#REF!,FALSE))</f>
        <v/>
      </c>
      <c r="H233" s="87" t="str">
        <f>IF(ISERROR(VLOOKUP(E233,労務比率,報告書!#REF!+1,FALSE)),"",VLOOKUP(E233,労務比率,報告書!#REF!+1,FALSE))</f>
        <v/>
      </c>
      <c r="I233" s="14" t="e">
        <f>報告書!#REF!</f>
        <v>#REF!</v>
      </c>
      <c r="J233" s="14" t="e">
        <f>報告書!#REF!</f>
        <v>#REF!</v>
      </c>
      <c r="K233" s="14" t="e">
        <f>報告書!#REF!</f>
        <v>#REF!</v>
      </c>
      <c r="L233" s="116">
        <f t="shared" si="30"/>
        <v>0</v>
      </c>
      <c r="M233" s="87">
        <f t="shared" si="32"/>
        <v>0</v>
      </c>
      <c r="N233" s="120" t="e">
        <f t="shared" si="31"/>
        <v>#REF!</v>
      </c>
      <c r="O233" s="119" t="e">
        <f t="shared" si="33"/>
        <v>#REF!</v>
      </c>
      <c r="P233" s="120"/>
      <c r="Q233" s="120"/>
      <c r="R233" s="120" t="e">
        <f>IF(AND(J233=0,C233&gt;=設定シート!E$85,C233&lt;=設定シート!G$85),1,0)</f>
        <v>#REF!</v>
      </c>
    </row>
    <row r="234" spans="1:18" ht="15" customHeight="1">
      <c r="B234" s="14">
        <v>9</v>
      </c>
      <c r="C234" s="14" t="e">
        <f>報告書!#REF!</f>
        <v>#REF!</v>
      </c>
      <c r="E234" s="14" t="e">
        <f>報告書!#REF!</f>
        <v>#REF!</v>
      </c>
      <c r="F234" s="14" t="e">
        <f>報告書!#REF!</f>
        <v>#REF!</v>
      </c>
      <c r="G234" s="87" t="str">
        <f>IF(ISERROR(VLOOKUP(E234,労務比率,報告書!#REF!,FALSE)),"",VLOOKUP(E234,労務比率,報告書!#REF!,FALSE))</f>
        <v/>
      </c>
      <c r="H234" s="87" t="str">
        <f>IF(ISERROR(VLOOKUP(E234,労務比率,報告書!#REF!+1,FALSE)),"",VLOOKUP(E234,労務比率,報告書!#REF!+1,FALSE))</f>
        <v/>
      </c>
      <c r="I234" s="14" t="e">
        <f>報告書!#REF!</f>
        <v>#REF!</v>
      </c>
      <c r="J234" s="14" t="e">
        <f>報告書!#REF!</f>
        <v>#REF!</v>
      </c>
      <c r="K234" s="14" t="e">
        <f>報告書!#REF!</f>
        <v>#REF!</v>
      </c>
      <c r="L234" s="116">
        <f t="shared" si="30"/>
        <v>0</v>
      </c>
      <c r="M234" s="87">
        <f t="shared" si="32"/>
        <v>0</v>
      </c>
      <c r="N234" s="120" t="e">
        <f t="shared" si="31"/>
        <v>#REF!</v>
      </c>
      <c r="O234" s="119" t="e">
        <f t="shared" si="33"/>
        <v>#REF!</v>
      </c>
      <c r="P234" s="120"/>
      <c r="Q234" s="120"/>
      <c r="R234" s="120" t="e">
        <f>IF(AND(J234=0,C234&gt;=設定シート!E$85,C234&lt;=設定シート!G$85),1,0)</f>
        <v>#REF!</v>
      </c>
    </row>
    <row r="235" spans="1:18" ht="15" customHeight="1">
      <c r="A235" s="14">
        <v>22</v>
      </c>
      <c r="B235" s="14">
        <v>1</v>
      </c>
      <c r="C235" s="14" t="e">
        <f>報告書!#REF!</f>
        <v>#REF!</v>
      </c>
      <c r="E235" s="14" t="e">
        <f>報告書!#REF!</f>
        <v>#REF!</v>
      </c>
      <c r="F235" s="14" t="e">
        <f>報告書!#REF!</f>
        <v>#REF!</v>
      </c>
      <c r="G235" s="87" t="str">
        <f>IF(ISERROR(VLOOKUP(E235,労務比率,報告書!#REF!,FALSE)),"",VLOOKUP(E235,労務比率,報告書!#REF!,FALSE))</f>
        <v/>
      </c>
      <c r="H235" s="87" t="str">
        <f>IF(ISERROR(VLOOKUP(E235,労務比率,報告書!#REF!+1,FALSE)),"",VLOOKUP(E235,労務比率,報告書!#REF!+1,FALSE))</f>
        <v/>
      </c>
      <c r="I235" s="14" t="e">
        <f>報告書!#REF!</f>
        <v>#REF!</v>
      </c>
      <c r="J235" s="14" t="e">
        <f>報告書!#REF!</f>
        <v>#REF!</v>
      </c>
      <c r="K235" s="14" t="e">
        <f>報告書!#REF!</f>
        <v>#REF!</v>
      </c>
      <c r="L235" s="116">
        <f t="shared" si="30"/>
        <v>0</v>
      </c>
      <c r="M235" s="87">
        <f t="shared" si="32"/>
        <v>0</v>
      </c>
      <c r="N235" s="120" t="e">
        <f t="shared" si="31"/>
        <v>#REF!</v>
      </c>
      <c r="O235" s="119" t="e">
        <f t="shared" si="33"/>
        <v>#REF!</v>
      </c>
      <c r="P235" s="120">
        <f>INT(SUMIF(O235:O243,0,I235:I243)*105/108)</f>
        <v>0</v>
      </c>
      <c r="Q235" s="123">
        <f>INT(P235*IF(COUNTIF(R235:R243,1)=0,0,SUMIF(R235:R243,1,G235:G243)/COUNTIF(R235:R243,1))/100)</f>
        <v>0</v>
      </c>
      <c r="R235" s="120" t="e">
        <f>IF(AND(J235=0,C235&gt;=設定シート!E$85,C235&lt;=設定シート!G$85),1,0)</f>
        <v>#REF!</v>
      </c>
    </row>
    <row r="236" spans="1:18" ht="15" customHeight="1">
      <c r="B236" s="14">
        <v>2</v>
      </c>
      <c r="C236" s="14" t="e">
        <f>報告書!#REF!</f>
        <v>#REF!</v>
      </c>
      <c r="E236" s="14" t="e">
        <f>報告書!#REF!</f>
        <v>#REF!</v>
      </c>
      <c r="F236" s="14" t="e">
        <f>報告書!#REF!</f>
        <v>#REF!</v>
      </c>
      <c r="G236" s="87" t="str">
        <f>IF(ISERROR(VLOOKUP(E236,労務比率,報告書!#REF!,FALSE)),"",VLOOKUP(E236,労務比率,報告書!#REF!,FALSE))</f>
        <v/>
      </c>
      <c r="H236" s="87" t="str">
        <f>IF(ISERROR(VLOOKUP(E236,労務比率,報告書!#REF!+1,FALSE)),"",VLOOKUP(E236,労務比率,報告書!#REF!+1,FALSE))</f>
        <v/>
      </c>
      <c r="I236" s="14" t="e">
        <f>報告書!#REF!</f>
        <v>#REF!</v>
      </c>
      <c r="J236" s="14" t="e">
        <f>報告書!#REF!</f>
        <v>#REF!</v>
      </c>
      <c r="K236" s="14" t="e">
        <f>報告書!#REF!</f>
        <v>#REF!</v>
      </c>
      <c r="L236" s="116">
        <f t="shared" si="30"/>
        <v>0</v>
      </c>
      <c r="M236" s="87">
        <f t="shared" si="32"/>
        <v>0</v>
      </c>
      <c r="N236" s="120" t="e">
        <f t="shared" si="31"/>
        <v>#REF!</v>
      </c>
      <c r="O236" s="119" t="e">
        <f t="shared" si="33"/>
        <v>#REF!</v>
      </c>
      <c r="P236" s="120"/>
      <c r="Q236" s="120"/>
      <c r="R236" s="120" t="e">
        <f>IF(AND(J236=0,C236&gt;=設定シート!E$85,C236&lt;=設定シート!G$85),1,0)</f>
        <v>#REF!</v>
      </c>
    </row>
    <row r="237" spans="1:18" ht="15" customHeight="1">
      <c r="B237" s="14">
        <v>3</v>
      </c>
      <c r="C237" s="14" t="e">
        <f>報告書!#REF!</f>
        <v>#REF!</v>
      </c>
      <c r="E237" s="14" t="e">
        <f>報告書!#REF!</f>
        <v>#REF!</v>
      </c>
      <c r="F237" s="14" t="e">
        <f>報告書!#REF!</f>
        <v>#REF!</v>
      </c>
      <c r="G237" s="87" t="str">
        <f>IF(ISERROR(VLOOKUP(E237,労務比率,報告書!#REF!,FALSE)),"",VLOOKUP(E237,労務比率,報告書!#REF!,FALSE))</f>
        <v/>
      </c>
      <c r="H237" s="87" t="str">
        <f>IF(ISERROR(VLOOKUP(E237,労務比率,報告書!#REF!+1,FALSE)),"",VLOOKUP(E237,労務比率,報告書!#REF!+1,FALSE))</f>
        <v/>
      </c>
      <c r="I237" s="14" t="e">
        <f>報告書!#REF!</f>
        <v>#REF!</v>
      </c>
      <c r="J237" s="14" t="e">
        <f>報告書!#REF!</f>
        <v>#REF!</v>
      </c>
      <c r="K237" s="14" t="e">
        <f>報告書!#REF!</f>
        <v>#REF!</v>
      </c>
      <c r="L237" s="116">
        <f t="shared" si="30"/>
        <v>0</v>
      </c>
      <c r="M237" s="87">
        <f t="shared" si="32"/>
        <v>0</v>
      </c>
      <c r="N237" s="120" t="e">
        <f t="shared" si="31"/>
        <v>#REF!</v>
      </c>
      <c r="O237" s="119" t="e">
        <f t="shared" si="33"/>
        <v>#REF!</v>
      </c>
      <c r="P237" s="120"/>
      <c r="Q237" s="120"/>
      <c r="R237" s="120" t="e">
        <f>IF(AND(J237=0,C237&gt;=設定シート!E$85,C237&lt;=設定シート!G$85),1,0)</f>
        <v>#REF!</v>
      </c>
    </row>
    <row r="238" spans="1:18" ht="15" customHeight="1">
      <c r="B238" s="14">
        <v>4</v>
      </c>
      <c r="C238" s="14" t="e">
        <f>報告書!#REF!</f>
        <v>#REF!</v>
      </c>
      <c r="E238" s="14" t="e">
        <f>報告書!#REF!</f>
        <v>#REF!</v>
      </c>
      <c r="F238" s="14" t="e">
        <f>報告書!#REF!</f>
        <v>#REF!</v>
      </c>
      <c r="G238" s="87" t="str">
        <f>IF(ISERROR(VLOOKUP(E238,労務比率,報告書!#REF!,FALSE)),"",VLOOKUP(E238,労務比率,報告書!#REF!,FALSE))</f>
        <v/>
      </c>
      <c r="H238" s="87" t="str">
        <f>IF(ISERROR(VLOOKUP(E238,労務比率,報告書!#REF!+1,FALSE)),"",VLOOKUP(E238,労務比率,報告書!#REF!+1,FALSE))</f>
        <v/>
      </c>
      <c r="I238" s="14" t="e">
        <f>報告書!#REF!</f>
        <v>#REF!</v>
      </c>
      <c r="J238" s="14" t="e">
        <f>報告書!#REF!</f>
        <v>#REF!</v>
      </c>
      <c r="K238" s="14" t="e">
        <f>報告書!#REF!</f>
        <v>#REF!</v>
      </c>
      <c r="L238" s="116">
        <f t="shared" si="30"/>
        <v>0</v>
      </c>
      <c r="M238" s="87">
        <f t="shared" si="32"/>
        <v>0</v>
      </c>
      <c r="N238" s="120" t="e">
        <f t="shared" si="31"/>
        <v>#REF!</v>
      </c>
      <c r="O238" s="119" t="e">
        <f t="shared" si="33"/>
        <v>#REF!</v>
      </c>
      <c r="P238" s="120"/>
      <c r="Q238" s="120"/>
      <c r="R238" s="120" t="e">
        <f>IF(AND(J238=0,C238&gt;=設定シート!E$85,C238&lt;=設定シート!G$85),1,0)</f>
        <v>#REF!</v>
      </c>
    </row>
    <row r="239" spans="1:18" ht="15" customHeight="1">
      <c r="B239" s="14">
        <v>5</v>
      </c>
      <c r="C239" s="14" t="e">
        <f>報告書!#REF!</f>
        <v>#REF!</v>
      </c>
      <c r="E239" s="14" t="e">
        <f>報告書!#REF!</f>
        <v>#REF!</v>
      </c>
      <c r="F239" s="14" t="e">
        <f>報告書!#REF!</f>
        <v>#REF!</v>
      </c>
      <c r="G239" s="87" t="str">
        <f>IF(ISERROR(VLOOKUP(E239,労務比率,報告書!#REF!,FALSE)),"",VLOOKUP(E239,労務比率,報告書!#REF!,FALSE))</f>
        <v/>
      </c>
      <c r="H239" s="87" t="str">
        <f>IF(ISERROR(VLOOKUP(E239,労務比率,報告書!#REF!+1,FALSE)),"",VLOOKUP(E239,労務比率,報告書!#REF!+1,FALSE))</f>
        <v/>
      </c>
      <c r="I239" s="14" t="e">
        <f>報告書!#REF!</f>
        <v>#REF!</v>
      </c>
      <c r="J239" s="14" t="e">
        <f>報告書!#REF!</f>
        <v>#REF!</v>
      </c>
      <c r="K239" s="14" t="e">
        <f>報告書!#REF!</f>
        <v>#REF!</v>
      </c>
      <c r="L239" s="116">
        <f t="shared" si="30"/>
        <v>0</v>
      </c>
      <c r="M239" s="87">
        <f t="shared" si="32"/>
        <v>0</v>
      </c>
      <c r="N239" s="120" t="e">
        <f t="shared" si="31"/>
        <v>#REF!</v>
      </c>
      <c r="O239" s="119" t="e">
        <f t="shared" si="33"/>
        <v>#REF!</v>
      </c>
      <c r="P239" s="120"/>
      <c r="Q239" s="120"/>
      <c r="R239" s="120" t="e">
        <f>IF(AND(J239=0,C239&gt;=設定シート!E$85,C239&lt;=設定シート!G$85),1,0)</f>
        <v>#REF!</v>
      </c>
    </row>
    <row r="240" spans="1:18" ht="15" customHeight="1">
      <c r="B240" s="14">
        <v>6</v>
      </c>
      <c r="C240" s="14" t="e">
        <f>報告書!#REF!</f>
        <v>#REF!</v>
      </c>
      <c r="E240" s="14" t="e">
        <f>報告書!#REF!</f>
        <v>#REF!</v>
      </c>
      <c r="F240" s="14" t="e">
        <f>報告書!#REF!</f>
        <v>#REF!</v>
      </c>
      <c r="G240" s="87" t="str">
        <f>IF(ISERROR(VLOOKUP(E240,労務比率,報告書!#REF!,FALSE)),"",VLOOKUP(E240,労務比率,報告書!#REF!,FALSE))</f>
        <v/>
      </c>
      <c r="H240" s="87" t="str">
        <f>IF(ISERROR(VLOOKUP(E240,労務比率,報告書!#REF!+1,FALSE)),"",VLOOKUP(E240,労務比率,報告書!#REF!+1,FALSE))</f>
        <v/>
      </c>
      <c r="I240" s="14" t="e">
        <f>報告書!#REF!</f>
        <v>#REF!</v>
      </c>
      <c r="J240" s="14" t="e">
        <f>報告書!#REF!</f>
        <v>#REF!</v>
      </c>
      <c r="K240" s="14" t="e">
        <f>報告書!#REF!</f>
        <v>#REF!</v>
      </c>
      <c r="L240" s="116">
        <f t="shared" si="30"/>
        <v>0</v>
      </c>
      <c r="M240" s="87">
        <f t="shared" si="32"/>
        <v>0</v>
      </c>
      <c r="N240" s="120" t="e">
        <f t="shared" si="31"/>
        <v>#REF!</v>
      </c>
      <c r="O240" s="119" t="e">
        <f t="shared" si="33"/>
        <v>#REF!</v>
      </c>
      <c r="P240" s="120"/>
      <c r="Q240" s="120"/>
      <c r="R240" s="120" t="e">
        <f>IF(AND(J240=0,C240&gt;=設定シート!E$85,C240&lt;=設定シート!G$85),1,0)</f>
        <v>#REF!</v>
      </c>
    </row>
    <row r="241" spans="1:18" ht="15" customHeight="1">
      <c r="B241" s="14">
        <v>7</v>
      </c>
      <c r="C241" s="14" t="e">
        <f>報告書!#REF!</f>
        <v>#REF!</v>
      </c>
      <c r="E241" s="14" t="e">
        <f>報告書!#REF!</f>
        <v>#REF!</v>
      </c>
      <c r="F241" s="14" t="e">
        <f>報告書!#REF!</f>
        <v>#REF!</v>
      </c>
      <c r="G241" s="87" t="str">
        <f>IF(ISERROR(VLOOKUP(E241,労務比率,報告書!#REF!,FALSE)),"",VLOOKUP(E241,労務比率,報告書!#REF!,FALSE))</f>
        <v/>
      </c>
      <c r="H241" s="87" t="str">
        <f>IF(ISERROR(VLOOKUP(E241,労務比率,報告書!#REF!+1,FALSE)),"",VLOOKUP(E241,労務比率,報告書!#REF!+1,FALSE))</f>
        <v/>
      </c>
      <c r="I241" s="14" t="e">
        <f>報告書!#REF!</f>
        <v>#REF!</v>
      </c>
      <c r="J241" s="14" t="e">
        <f>報告書!#REF!</f>
        <v>#REF!</v>
      </c>
      <c r="K241" s="14" t="e">
        <f>報告書!#REF!</f>
        <v>#REF!</v>
      </c>
      <c r="L241" s="116">
        <f t="shared" si="30"/>
        <v>0</v>
      </c>
      <c r="M241" s="87">
        <f t="shared" si="32"/>
        <v>0</v>
      </c>
      <c r="N241" s="120" t="e">
        <f t="shared" si="31"/>
        <v>#REF!</v>
      </c>
      <c r="O241" s="119" t="e">
        <f t="shared" si="33"/>
        <v>#REF!</v>
      </c>
      <c r="P241" s="120"/>
      <c r="Q241" s="120"/>
      <c r="R241" s="120" t="e">
        <f>IF(AND(J241=0,C241&gt;=設定シート!E$85,C241&lt;=設定シート!G$85),1,0)</f>
        <v>#REF!</v>
      </c>
    </row>
    <row r="242" spans="1:18" ht="15" customHeight="1">
      <c r="B242" s="14">
        <v>8</v>
      </c>
      <c r="C242" s="14" t="e">
        <f>報告書!#REF!</f>
        <v>#REF!</v>
      </c>
      <c r="E242" s="14" t="e">
        <f>報告書!#REF!</f>
        <v>#REF!</v>
      </c>
      <c r="F242" s="14" t="e">
        <f>報告書!#REF!</f>
        <v>#REF!</v>
      </c>
      <c r="G242" s="87" t="str">
        <f>IF(ISERROR(VLOOKUP(E242,労務比率,報告書!#REF!,FALSE)),"",VLOOKUP(E242,労務比率,報告書!#REF!,FALSE))</f>
        <v/>
      </c>
      <c r="H242" s="87" t="str">
        <f>IF(ISERROR(VLOOKUP(E242,労務比率,報告書!#REF!+1,FALSE)),"",VLOOKUP(E242,労務比率,報告書!#REF!+1,FALSE))</f>
        <v/>
      </c>
      <c r="I242" s="14" t="e">
        <f>報告書!#REF!</f>
        <v>#REF!</v>
      </c>
      <c r="J242" s="14" t="e">
        <f>報告書!#REF!</f>
        <v>#REF!</v>
      </c>
      <c r="K242" s="14" t="e">
        <f>報告書!#REF!</f>
        <v>#REF!</v>
      </c>
      <c r="L242" s="116">
        <f t="shared" si="30"/>
        <v>0</v>
      </c>
      <c r="M242" s="87">
        <f t="shared" si="32"/>
        <v>0</v>
      </c>
      <c r="N242" s="120" t="e">
        <f t="shared" si="31"/>
        <v>#REF!</v>
      </c>
      <c r="O242" s="119" t="e">
        <f t="shared" si="33"/>
        <v>#REF!</v>
      </c>
      <c r="P242" s="120"/>
      <c r="Q242" s="120"/>
      <c r="R242" s="120" t="e">
        <f>IF(AND(J242=0,C242&gt;=設定シート!E$85,C242&lt;=設定シート!G$85),1,0)</f>
        <v>#REF!</v>
      </c>
    </row>
    <row r="243" spans="1:18" ht="15" customHeight="1">
      <c r="B243" s="14">
        <v>9</v>
      </c>
      <c r="C243" s="14" t="e">
        <f>報告書!#REF!</f>
        <v>#REF!</v>
      </c>
      <c r="E243" s="14" t="e">
        <f>報告書!#REF!</f>
        <v>#REF!</v>
      </c>
      <c r="F243" s="14" t="e">
        <f>報告書!#REF!</f>
        <v>#REF!</v>
      </c>
      <c r="G243" s="87" t="str">
        <f>IF(ISERROR(VLOOKUP(E243,労務比率,報告書!#REF!,FALSE)),"",VLOOKUP(E243,労務比率,報告書!#REF!,FALSE))</f>
        <v/>
      </c>
      <c r="H243" s="87" t="str">
        <f>IF(ISERROR(VLOOKUP(E243,労務比率,報告書!#REF!+1,FALSE)),"",VLOOKUP(E243,労務比率,報告書!#REF!+1,FALSE))</f>
        <v/>
      </c>
      <c r="I243" s="14" t="e">
        <f>報告書!#REF!</f>
        <v>#REF!</v>
      </c>
      <c r="J243" s="14" t="e">
        <f>報告書!#REF!</f>
        <v>#REF!</v>
      </c>
      <c r="K243" s="14" t="e">
        <f>報告書!#REF!</f>
        <v>#REF!</v>
      </c>
      <c r="L243" s="116">
        <f t="shared" ref="L243:L307" si="34">IF(ISERROR(INT((ROUNDDOWN(I243*G243/100,0)+K243)/1000)),0,INT((ROUNDDOWN(I243*G243/100,0)+K243)/1000))</f>
        <v>0</v>
      </c>
      <c r="M243" s="87">
        <f t="shared" si="32"/>
        <v>0</v>
      </c>
      <c r="N243" s="120" t="e">
        <f t="shared" ref="N243:N306" si="35">IF(R243=1,0,I243)</f>
        <v>#REF!</v>
      </c>
      <c r="O243" s="119" t="e">
        <f t="shared" si="33"/>
        <v>#REF!</v>
      </c>
      <c r="P243" s="120"/>
      <c r="Q243" s="120"/>
      <c r="R243" s="120" t="e">
        <f>IF(AND(J243=0,C243&gt;=設定シート!E$85,C243&lt;=設定シート!G$85),1,0)</f>
        <v>#REF!</v>
      </c>
    </row>
    <row r="244" spans="1:18" ht="15" customHeight="1">
      <c r="A244" s="14">
        <v>23</v>
      </c>
      <c r="B244" s="14">
        <v>1</v>
      </c>
      <c r="C244" s="14" t="e">
        <f>報告書!#REF!</f>
        <v>#REF!</v>
      </c>
      <c r="E244" s="14" t="e">
        <f>報告書!#REF!</f>
        <v>#REF!</v>
      </c>
      <c r="F244" s="14" t="e">
        <f>報告書!#REF!</f>
        <v>#REF!</v>
      </c>
      <c r="G244" s="87" t="str">
        <f>IF(ISERROR(VLOOKUP(E244,労務比率,報告書!#REF!,FALSE)),"",VLOOKUP(E244,労務比率,報告書!#REF!,FALSE))</f>
        <v/>
      </c>
      <c r="H244" s="87" t="str">
        <f>IF(ISERROR(VLOOKUP(E244,労務比率,報告書!#REF!+1,FALSE)),"",VLOOKUP(E244,労務比率,報告書!#REF!+1,FALSE))</f>
        <v/>
      </c>
      <c r="I244" s="14" t="e">
        <f>報告書!#REF!</f>
        <v>#REF!</v>
      </c>
      <c r="J244" s="14" t="e">
        <f>報告書!#REF!</f>
        <v>#REF!</v>
      </c>
      <c r="K244" s="14" t="e">
        <f>報告書!#REF!</f>
        <v>#REF!</v>
      </c>
      <c r="L244" s="116">
        <f t="shared" si="34"/>
        <v>0</v>
      </c>
      <c r="M244" s="87">
        <f t="shared" si="32"/>
        <v>0</v>
      </c>
      <c r="N244" s="120" t="e">
        <f t="shared" si="35"/>
        <v>#REF!</v>
      </c>
      <c r="O244" s="119" t="e">
        <f t="shared" si="33"/>
        <v>#REF!</v>
      </c>
      <c r="P244" s="120">
        <f>INT(SUMIF(O244:O252,0,I244:I252)*105/108)</f>
        <v>0</v>
      </c>
      <c r="Q244" s="123">
        <f>INT(P244*IF(COUNTIF(R244:R252,1)=0,0,SUMIF(R244:R252,1,G244:G252)/COUNTIF(R244:R252,1))/100)</f>
        <v>0</v>
      </c>
      <c r="R244" s="120" t="e">
        <f>IF(AND(J244=0,C244&gt;=設定シート!E$85,C244&lt;=設定シート!G$85),1,0)</f>
        <v>#REF!</v>
      </c>
    </row>
    <row r="245" spans="1:18" ht="15" customHeight="1">
      <c r="B245" s="14">
        <v>2</v>
      </c>
      <c r="C245" s="14" t="e">
        <f>報告書!#REF!</f>
        <v>#REF!</v>
      </c>
      <c r="E245" s="14" t="e">
        <f>報告書!#REF!</f>
        <v>#REF!</v>
      </c>
      <c r="F245" s="14" t="e">
        <f>報告書!#REF!</f>
        <v>#REF!</v>
      </c>
      <c r="G245" s="87" t="str">
        <f>IF(ISERROR(VLOOKUP(E245,労務比率,報告書!#REF!,FALSE)),"",VLOOKUP(E245,労務比率,報告書!#REF!,FALSE))</f>
        <v/>
      </c>
      <c r="H245" s="87" t="str">
        <f>IF(ISERROR(VLOOKUP(E245,労務比率,報告書!#REF!+1,FALSE)),"",VLOOKUP(E245,労務比率,報告書!#REF!+1,FALSE))</f>
        <v/>
      </c>
      <c r="I245" s="14" t="e">
        <f>報告書!#REF!</f>
        <v>#REF!</v>
      </c>
      <c r="J245" s="14" t="e">
        <f>報告書!#REF!</f>
        <v>#REF!</v>
      </c>
      <c r="K245" s="14" t="e">
        <f>報告書!#REF!</f>
        <v>#REF!</v>
      </c>
      <c r="L245" s="116">
        <f t="shared" si="34"/>
        <v>0</v>
      </c>
      <c r="M245" s="87">
        <f t="shared" si="32"/>
        <v>0</v>
      </c>
      <c r="N245" s="120" t="e">
        <f t="shared" si="35"/>
        <v>#REF!</v>
      </c>
      <c r="O245" s="119" t="e">
        <f t="shared" si="33"/>
        <v>#REF!</v>
      </c>
      <c r="P245" s="120"/>
      <c r="Q245" s="120"/>
      <c r="R245" s="120" t="e">
        <f>IF(AND(J245=0,C245&gt;=設定シート!E$85,C245&lt;=設定シート!G$85),1,0)</f>
        <v>#REF!</v>
      </c>
    </row>
    <row r="246" spans="1:18" ht="15" customHeight="1">
      <c r="B246" s="14">
        <v>3</v>
      </c>
      <c r="C246" s="14" t="e">
        <f>報告書!#REF!</f>
        <v>#REF!</v>
      </c>
      <c r="E246" s="14" t="e">
        <f>報告書!#REF!</f>
        <v>#REF!</v>
      </c>
      <c r="F246" s="14" t="e">
        <f>報告書!#REF!</f>
        <v>#REF!</v>
      </c>
      <c r="G246" s="87" t="str">
        <f>IF(ISERROR(VLOOKUP(E246,労務比率,報告書!#REF!,FALSE)),"",VLOOKUP(E246,労務比率,報告書!#REF!,FALSE))</f>
        <v/>
      </c>
      <c r="H246" s="87" t="str">
        <f>IF(ISERROR(VLOOKUP(E246,労務比率,報告書!#REF!+1,FALSE)),"",VLOOKUP(E246,労務比率,報告書!#REF!+1,FALSE))</f>
        <v/>
      </c>
      <c r="I246" s="14" t="e">
        <f>報告書!#REF!</f>
        <v>#REF!</v>
      </c>
      <c r="J246" s="14" t="e">
        <f>報告書!#REF!</f>
        <v>#REF!</v>
      </c>
      <c r="K246" s="14" t="e">
        <f>報告書!#REF!</f>
        <v>#REF!</v>
      </c>
      <c r="L246" s="116">
        <f t="shared" si="34"/>
        <v>0</v>
      </c>
      <c r="M246" s="87">
        <f t="shared" si="32"/>
        <v>0</v>
      </c>
      <c r="N246" s="120" t="e">
        <f t="shared" si="35"/>
        <v>#REF!</v>
      </c>
      <c r="O246" s="119" t="e">
        <f t="shared" si="33"/>
        <v>#REF!</v>
      </c>
      <c r="P246" s="120"/>
      <c r="Q246" s="120"/>
      <c r="R246" s="120" t="e">
        <f>IF(AND(J246=0,C246&gt;=設定シート!E$85,C246&lt;=設定シート!G$85),1,0)</f>
        <v>#REF!</v>
      </c>
    </row>
    <row r="247" spans="1:18" ht="15" customHeight="1">
      <c r="B247" s="14">
        <v>4</v>
      </c>
      <c r="C247" s="14" t="e">
        <f>報告書!#REF!</f>
        <v>#REF!</v>
      </c>
      <c r="E247" s="14" t="e">
        <f>報告書!#REF!</f>
        <v>#REF!</v>
      </c>
      <c r="F247" s="14" t="e">
        <f>報告書!#REF!</f>
        <v>#REF!</v>
      </c>
      <c r="G247" s="87" t="str">
        <f>IF(ISERROR(VLOOKUP(E247,労務比率,報告書!#REF!,FALSE)),"",VLOOKUP(E247,労務比率,報告書!#REF!,FALSE))</f>
        <v/>
      </c>
      <c r="H247" s="87" t="str">
        <f>IF(ISERROR(VLOOKUP(E247,労務比率,報告書!#REF!+1,FALSE)),"",VLOOKUP(E247,労務比率,報告書!#REF!+1,FALSE))</f>
        <v/>
      </c>
      <c r="I247" s="14" t="e">
        <f>報告書!#REF!</f>
        <v>#REF!</v>
      </c>
      <c r="J247" s="14" t="e">
        <f>報告書!#REF!</f>
        <v>#REF!</v>
      </c>
      <c r="K247" s="14" t="e">
        <f>報告書!#REF!</f>
        <v>#REF!</v>
      </c>
      <c r="L247" s="116">
        <f t="shared" si="34"/>
        <v>0</v>
      </c>
      <c r="M247" s="87">
        <f t="shared" si="32"/>
        <v>0</v>
      </c>
      <c r="N247" s="120" t="e">
        <f t="shared" si="35"/>
        <v>#REF!</v>
      </c>
      <c r="O247" s="119" t="e">
        <f t="shared" si="33"/>
        <v>#REF!</v>
      </c>
      <c r="P247" s="120"/>
      <c r="Q247" s="120"/>
      <c r="R247" s="120" t="e">
        <f>IF(AND(J247=0,C247&gt;=設定シート!E$85,C247&lt;=設定シート!G$85),1,0)</f>
        <v>#REF!</v>
      </c>
    </row>
    <row r="248" spans="1:18" ht="15" customHeight="1">
      <c r="B248" s="14">
        <v>5</v>
      </c>
      <c r="C248" s="14" t="e">
        <f>報告書!#REF!</f>
        <v>#REF!</v>
      </c>
      <c r="E248" s="14" t="e">
        <f>報告書!#REF!</f>
        <v>#REF!</v>
      </c>
      <c r="F248" s="14" t="e">
        <f>報告書!#REF!</f>
        <v>#REF!</v>
      </c>
      <c r="G248" s="87" t="str">
        <f>IF(ISERROR(VLOOKUP(E248,労務比率,報告書!#REF!,FALSE)),"",VLOOKUP(E248,労務比率,報告書!#REF!,FALSE))</f>
        <v/>
      </c>
      <c r="H248" s="87" t="str">
        <f>IF(ISERROR(VLOOKUP(E248,労務比率,報告書!#REF!+1,FALSE)),"",VLOOKUP(E248,労務比率,報告書!#REF!+1,FALSE))</f>
        <v/>
      </c>
      <c r="I248" s="14" t="e">
        <f>報告書!#REF!</f>
        <v>#REF!</v>
      </c>
      <c r="J248" s="14" t="e">
        <f>報告書!#REF!</f>
        <v>#REF!</v>
      </c>
      <c r="K248" s="14" t="e">
        <f>報告書!#REF!</f>
        <v>#REF!</v>
      </c>
      <c r="L248" s="116">
        <f t="shared" si="34"/>
        <v>0</v>
      </c>
      <c r="M248" s="87">
        <f t="shared" ref="M248:M311" si="36">IF(ISERROR(L248*H248),0,L248*H248)</f>
        <v>0</v>
      </c>
      <c r="N248" s="120" t="e">
        <f t="shared" si="35"/>
        <v>#REF!</v>
      </c>
      <c r="O248" s="119" t="e">
        <f t="shared" si="33"/>
        <v>#REF!</v>
      </c>
      <c r="P248" s="120"/>
      <c r="Q248" s="120"/>
      <c r="R248" s="120" t="e">
        <f>IF(AND(J248=0,C248&gt;=設定シート!E$85,C248&lt;=設定シート!G$85),1,0)</f>
        <v>#REF!</v>
      </c>
    </row>
    <row r="249" spans="1:18" ht="15" customHeight="1">
      <c r="B249" s="14">
        <v>6</v>
      </c>
      <c r="C249" s="14" t="e">
        <f>報告書!#REF!</f>
        <v>#REF!</v>
      </c>
      <c r="E249" s="14" t="e">
        <f>報告書!#REF!</f>
        <v>#REF!</v>
      </c>
      <c r="F249" s="14" t="e">
        <f>報告書!#REF!</f>
        <v>#REF!</v>
      </c>
      <c r="G249" s="87" t="str">
        <f>IF(ISERROR(VLOOKUP(E249,労務比率,報告書!#REF!,FALSE)),"",VLOOKUP(E249,労務比率,報告書!#REF!,FALSE))</f>
        <v/>
      </c>
      <c r="H249" s="87" t="str">
        <f>IF(ISERROR(VLOOKUP(E249,労務比率,報告書!#REF!+1,FALSE)),"",VLOOKUP(E249,労務比率,報告書!#REF!+1,FALSE))</f>
        <v/>
      </c>
      <c r="I249" s="14" t="e">
        <f>報告書!#REF!</f>
        <v>#REF!</v>
      </c>
      <c r="J249" s="14" t="e">
        <f>報告書!#REF!</f>
        <v>#REF!</v>
      </c>
      <c r="K249" s="14" t="e">
        <f>報告書!#REF!</f>
        <v>#REF!</v>
      </c>
      <c r="L249" s="116">
        <f t="shared" si="34"/>
        <v>0</v>
      </c>
      <c r="M249" s="87">
        <f t="shared" si="36"/>
        <v>0</v>
      </c>
      <c r="N249" s="120" t="e">
        <f t="shared" si="35"/>
        <v>#REF!</v>
      </c>
      <c r="O249" s="119" t="e">
        <f t="shared" si="33"/>
        <v>#REF!</v>
      </c>
      <c r="P249" s="120"/>
      <c r="Q249" s="120"/>
      <c r="R249" s="120" t="e">
        <f>IF(AND(J249=0,C249&gt;=設定シート!E$85,C249&lt;=設定シート!G$85),1,0)</f>
        <v>#REF!</v>
      </c>
    </row>
    <row r="250" spans="1:18" ht="15" customHeight="1">
      <c r="B250" s="14">
        <v>7</v>
      </c>
      <c r="C250" s="14" t="e">
        <f>報告書!#REF!</f>
        <v>#REF!</v>
      </c>
      <c r="E250" s="14" t="e">
        <f>報告書!#REF!</f>
        <v>#REF!</v>
      </c>
      <c r="F250" s="14" t="e">
        <f>報告書!#REF!</f>
        <v>#REF!</v>
      </c>
      <c r="G250" s="87" t="str">
        <f>IF(ISERROR(VLOOKUP(E250,労務比率,報告書!#REF!,FALSE)),"",VLOOKUP(E250,労務比率,報告書!#REF!,FALSE))</f>
        <v/>
      </c>
      <c r="H250" s="87" t="str">
        <f>IF(ISERROR(VLOOKUP(E250,労務比率,報告書!#REF!+1,FALSE)),"",VLOOKUP(E250,労務比率,報告書!#REF!+1,FALSE))</f>
        <v/>
      </c>
      <c r="I250" s="14" t="e">
        <f>報告書!#REF!</f>
        <v>#REF!</v>
      </c>
      <c r="J250" s="14" t="e">
        <f>報告書!#REF!</f>
        <v>#REF!</v>
      </c>
      <c r="K250" s="14" t="e">
        <f>報告書!#REF!</f>
        <v>#REF!</v>
      </c>
      <c r="L250" s="116">
        <f t="shared" si="34"/>
        <v>0</v>
      </c>
      <c r="M250" s="87">
        <f t="shared" si="36"/>
        <v>0</v>
      </c>
      <c r="N250" s="120" t="e">
        <f t="shared" si="35"/>
        <v>#REF!</v>
      </c>
      <c r="O250" s="119" t="e">
        <f t="shared" si="33"/>
        <v>#REF!</v>
      </c>
      <c r="P250" s="120"/>
      <c r="Q250" s="120"/>
      <c r="R250" s="120" t="e">
        <f>IF(AND(J250=0,C250&gt;=設定シート!E$85,C250&lt;=設定シート!G$85),1,0)</f>
        <v>#REF!</v>
      </c>
    </row>
    <row r="251" spans="1:18" ht="15" customHeight="1">
      <c r="B251" s="14">
        <v>8</v>
      </c>
      <c r="C251" s="14" t="e">
        <f>報告書!#REF!</f>
        <v>#REF!</v>
      </c>
      <c r="E251" s="14" t="e">
        <f>報告書!#REF!</f>
        <v>#REF!</v>
      </c>
      <c r="F251" s="14" t="e">
        <f>報告書!#REF!</f>
        <v>#REF!</v>
      </c>
      <c r="G251" s="87" t="str">
        <f>IF(ISERROR(VLOOKUP(E251,労務比率,報告書!#REF!,FALSE)),"",VLOOKUP(E251,労務比率,報告書!#REF!,FALSE))</f>
        <v/>
      </c>
      <c r="H251" s="87" t="str">
        <f>IF(ISERROR(VLOOKUP(E251,労務比率,報告書!#REF!+1,FALSE)),"",VLOOKUP(E251,労務比率,報告書!#REF!+1,FALSE))</f>
        <v/>
      </c>
      <c r="I251" s="14" t="e">
        <f>報告書!#REF!</f>
        <v>#REF!</v>
      </c>
      <c r="J251" s="14" t="e">
        <f>報告書!#REF!</f>
        <v>#REF!</v>
      </c>
      <c r="K251" s="14" t="e">
        <f>報告書!#REF!</f>
        <v>#REF!</v>
      </c>
      <c r="L251" s="116">
        <f t="shared" si="34"/>
        <v>0</v>
      </c>
      <c r="M251" s="87">
        <f t="shared" si="36"/>
        <v>0</v>
      </c>
      <c r="N251" s="120" t="e">
        <f t="shared" si="35"/>
        <v>#REF!</v>
      </c>
      <c r="O251" s="119" t="e">
        <f t="shared" si="33"/>
        <v>#REF!</v>
      </c>
      <c r="P251" s="120"/>
      <c r="Q251" s="120"/>
      <c r="R251" s="120" t="e">
        <f>IF(AND(J251=0,C251&gt;=設定シート!E$85,C251&lt;=設定シート!G$85),1,0)</f>
        <v>#REF!</v>
      </c>
    </row>
    <row r="252" spans="1:18" ht="15" customHeight="1">
      <c r="B252" s="14">
        <v>9</v>
      </c>
      <c r="C252" s="14" t="e">
        <f>報告書!#REF!</f>
        <v>#REF!</v>
      </c>
      <c r="E252" s="14" t="e">
        <f>報告書!#REF!</f>
        <v>#REF!</v>
      </c>
      <c r="F252" s="14" t="e">
        <f>報告書!#REF!</f>
        <v>#REF!</v>
      </c>
      <c r="G252" s="87" t="str">
        <f>IF(ISERROR(VLOOKUP(E252,労務比率,報告書!#REF!,FALSE)),"",VLOOKUP(E252,労務比率,報告書!#REF!,FALSE))</f>
        <v/>
      </c>
      <c r="H252" s="87" t="str">
        <f>IF(ISERROR(VLOOKUP(E252,労務比率,報告書!#REF!+1,FALSE)),"",VLOOKUP(E252,労務比率,報告書!#REF!+1,FALSE))</f>
        <v/>
      </c>
      <c r="I252" s="14" t="e">
        <f>報告書!#REF!</f>
        <v>#REF!</v>
      </c>
      <c r="J252" s="14" t="e">
        <f>報告書!#REF!</f>
        <v>#REF!</v>
      </c>
      <c r="K252" s="14" t="e">
        <f>報告書!#REF!</f>
        <v>#REF!</v>
      </c>
      <c r="L252" s="116">
        <f t="shared" si="34"/>
        <v>0</v>
      </c>
      <c r="M252" s="87">
        <f t="shared" si="36"/>
        <v>0</v>
      </c>
      <c r="N252" s="120" t="e">
        <f t="shared" si="35"/>
        <v>#REF!</v>
      </c>
      <c r="O252" s="119" t="e">
        <f t="shared" si="33"/>
        <v>#REF!</v>
      </c>
      <c r="P252" s="120"/>
      <c r="Q252" s="120"/>
      <c r="R252" s="120" t="e">
        <f>IF(AND(J252=0,C252&gt;=設定シート!E$85,C252&lt;=設定シート!G$85),1,0)</f>
        <v>#REF!</v>
      </c>
    </row>
    <row r="253" spans="1:18" ht="15" customHeight="1">
      <c r="A253" s="14">
        <v>24</v>
      </c>
      <c r="B253" s="14">
        <v>1</v>
      </c>
      <c r="C253" s="14" t="e">
        <f>報告書!#REF!</f>
        <v>#REF!</v>
      </c>
      <c r="E253" s="14" t="e">
        <f>報告書!#REF!</f>
        <v>#REF!</v>
      </c>
      <c r="F253" s="14" t="e">
        <f>報告書!#REF!</f>
        <v>#REF!</v>
      </c>
      <c r="G253" s="87" t="str">
        <f>IF(ISERROR(VLOOKUP(E253,労務比率,報告書!#REF!,FALSE)),"",VLOOKUP(E253,労務比率,報告書!#REF!,FALSE))</f>
        <v/>
      </c>
      <c r="H253" s="87" t="str">
        <f>IF(ISERROR(VLOOKUP(E253,労務比率,報告書!#REF!+1,FALSE)),"",VLOOKUP(E253,労務比率,報告書!#REF!+1,FALSE))</f>
        <v/>
      </c>
      <c r="I253" s="14" t="e">
        <f>報告書!#REF!</f>
        <v>#REF!</v>
      </c>
      <c r="J253" s="14" t="e">
        <f>報告書!#REF!</f>
        <v>#REF!</v>
      </c>
      <c r="K253" s="14" t="e">
        <f>報告書!#REF!</f>
        <v>#REF!</v>
      </c>
      <c r="L253" s="116">
        <f t="shared" si="34"/>
        <v>0</v>
      </c>
      <c r="M253" s="87">
        <f t="shared" si="36"/>
        <v>0</v>
      </c>
      <c r="N253" s="120" t="e">
        <f t="shared" si="35"/>
        <v>#REF!</v>
      </c>
      <c r="O253" s="119" t="e">
        <f t="shared" si="33"/>
        <v>#REF!</v>
      </c>
      <c r="P253" s="120">
        <f>INT(SUMIF(O253:O261,0,I253:I261)*105/108)</f>
        <v>0</v>
      </c>
      <c r="Q253" s="123">
        <f>INT(P253*IF(COUNTIF(R253:R261,1)=0,0,SUMIF(R253:R261,1,G253:G261)/COUNTIF(R253:R261,1))/100)</f>
        <v>0</v>
      </c>
      <c r="R253" s="120" t="e">
        <f>IF(AND(J253=0,C253&gt;=設定シート!E$85,C253&lt;=設定シート!G$85),1,0)</f>
        <v>#REF!</v>
      </c>
    </row>
    <row r="254" spans="1:18" ht="15" customHeight="1">
      <c r="B254" s="14">
        <v>2</v>
      </c>
      <c r="C254" s="14" t="e">
        <f>報告書!#REF!</f>
        <v>#REF!</v>
      </c>
      <c r="E254" s="14" t="e">
        <f>報告書!#REF!</f>
        <v>#REF!</v>
      </c>
      <c r="F254" s="14" t="e">
        <f>報告書!#REF!</f>
        <v>#REF!</v>
      </c>
      <c r="G254" s="87" t="str">
        <f>IF(ISERROR(VLOOKUP(E254,労務比率,報告書!#REF!,FALSE)),"",VLOOKUP(E254,労務比率,報告書!#REF!,FALSE))</f>
        <v/>
      </c>
      <c r="H254" s="87" t="str">
        <f>IF(ISERROR(VLOOKUP(E254,労務比率,報告書!#REF!+1,FALSE)),"",VLOOKUP(E254,労務比率,報告書!#REF!+1,FALSE))</f>
        <v/>
      </c>
      <c r="I254" s="14" t="e">
        <f>報告書!#REF!</f>
        <v>#REF!</v>
      </c>
      <c r="J254" s="14" t="e">
        <f>報告書!#REF!</f>
        <v>#REF!</v>
      </c>
      <c r="K254" s="14" t="e">
        <f>報告書!#REF!</f>
        <v>#REF!</v>
      </c>
      <c r="L254" s="116">
        <f t="shared" si="34"/>
        <v>0</v>
      </c>
      <c r="M254" s="87">
        <f t="shared" si="36"/>
        <v>0</v>
      </c>
      <c r="N254" s="120" t="e">
        <f t="shared" si="35"/>
        <v>#REF!</v>
      </c>
      <c r="O254" s="119" t="e">
        <f t="shared" si="33"/>
        <v>#REF!</v>
      </c>
      <c r="P254" s="120"/>
      <c r="Q254" s="120"/>
      <c r="R254" s="120" t="e">
        <f>IF(AND(J254=0,C254&gt;=設定シート!E$85,C254&lt;=設定シート!G$85),1,0)</f>
        <v>#REF!</v>
      </c>
    </row>
    <row r="255" spans="1:18" ht="15" customHeight="1">
      <c r="B255" s="14">
        <v>3</v>
      </c>
      <c r="C255" s="14" t="e">
        <f>報告書!#REF!</f>
        <v>#REF!</v>
      </c>
      <c r="E255" s="14" t="e">
        <f>報告書!#REF!</f>
        <v>#REF!</v>
      </c>
      <c r="F255" s="14" t="e">
        <f>報告書!#REF!</f>
        <v>#REF!</v>
      </c>
      <c r="G255" s="87" t="str">
        <f>IF(ISERROR(VLOOKUP(E255,労務比率,報告書!#REF!,FALSE)),"",VLOOKUP(E255,労務比率,報告書!#REF!,FALSE))</f>
        <v/>
      </c>
      <c r="H255" s="87" t="str">
        <f>IF(ISERROR(VLOOKUP(E255,労務比率,報告書!#REF!+1,FALSE)),"",VLOOKUP(E255,労務比率,報告書!#REF!+1,FALSE))</f>
        <v/>
      </c>
      <c r="I255" s="14" t="e">
        <f>報告書!#REF!</f>
        <v>#REF!</v>
      </c>
      <c r="J255" s="14" t="e">
        <f>報告書!#REF!</f>
        <v>#REF!</v>
      </c>
      <c r="K255" s="14" t="e">
        <f>報告書!#REF!</f>
        <v>#REF!</v>
      </c>
      <c r="L255" s="116">
        <f t="shared" si="34"/>
        <v>0</v>
      </c>
      <c r="M255" s="87">
        <f t="shared" si="36"/>
        <v>0</v>
      </c>
      <c r="N255" s="120" t="e">
        <f t="shared" si="35"/>
        <v>#REF!</v>
      </c>
      <c r="O255" s="119" t="e">
        <f t="shared" si="33"/>
        <v>#REF!</v>
      </c>
      <c r="P255" s="120"/>
      <c r="Q255" s="120"/>
      <c r="R255" s="120" t="e">
        <f>IF(AND(J255=0,C255&gt;=設定シート!E$85,C255&lt;=設定シート!G$85),1,0)</f>
        <v>#REF!</v>
      </c>
    </row>
    <row r="256" spans="1:18" ht="15" customHeight="1">
      <c r="B256" s="14">
        <v>4</v>
      </c>
      <c r="C256" s="14" t="e">
        <f>報告書!#REF!</f>
        <v>#REF!</v>
      </c>
      <c r="E256" s="14" t="e">
        <f>報告書!#REF!</f>
        <v>#REF!</v>
      </c>
      <c r="F256" s="14" t="e">
        <f>報告書!#REF!</f>
        <v>#REF!</v>
      </c>
      <c r="G256" s="87" t="str">
        <f>IF(ISERROR(VLOOKUP(E256,労務比率,報告書!#REF!,FALSE)),"",VLOOKUP(E256,労務比率,報告書!#REF!,FALSE))</f>
        <v/>
      </c>
      <c r="H256" s="87" t="str">
        <f>IF(ISERROR(VLOOKUP(E256,労務比率,報告書!#REF!+1,FALSE)),"",VLOOKUP(E256,労務比率,報告書!#REF!+1,FALSE))</f>
        <v/>
      </c>
      <c r="I256" s="14" t="e">
        <f>報告書!#REF!</f>
        <v>#REF!</v>
      </c>
      <c r="J256" s="14" t="e">
        <f>報告書!#REF!</f>
        <v>#REF!</v>
      </c>
      <c r="K256" s="14" t="e">
        <f>報告書!#REF!</f>
        <v>#REF!</v>
      </c>
      <c r="L256" s="116">
        <f t="shared" si="34"/>
        <v>0</v>
      </c>
      <c r="M256" s="87">
        <f t="shared" si="36"/>
        <v>0</v>
      </c>
      <c r="N256" s="120" t="e">
        <f t="shared" si="35"/>
        <v>#REF!</v>
      </c>
      <c r="O256" s="119" t="e">
        <f t="shared" si="33"/>
        <v>#REF!</v>
      </c>
      <c r="P256" s="120"/>
      <c r="Q256" s="120"/>
      <c r="R256" s="120" t="e">
        <f>IF(AND(J256=0,C256&gt;=設定シート!E$85,C256&lt;=設定シート!G$85),1,0)</f>
        <v>#REF!</v>
      </c>
    </row>
    <row r="257" spans="1:18" ht="15" customHeight="1">
      <c r="B257" s="14">
        <v>5</v>
      </c>
      <c r="C257" s="14" t="e">
        <f>報告書!#REF!</f>
        <v>#REF!</v>
      </c>
      <c r="E257" s="14" t="e">
        <f>報告書!#REF!</f>
        <v>#REF!</v>
      </c>
      <c r="F257" s="14" t="e">
        <f>報告書!#REF!</f>
        <v>#REF!</v>
      </c>
      <c r="G257" s="87" t="str">
        <f>IF(ISERROR(VLOOKUP(E257,労務比率,報告書!#REF!,FALSE)),"",VLOOKUP(E257,労務比率,報告書!#REF!,FALSE))</f>
        <v/>
      </c>
      <c r="H257" s="87" t="str">
        <f>IF(ISERROR(VLOOKUP(E257,労務比率,報告書!#REF!+1,FALSE)),"",VLOOKUP(E257,労務比率,報告書!#REF!+1,FALSE))</f>
        <v/>
      </c>
      <c r="I257" s="14" t="e">
        <f>報告書!#REF!</f>
        <v>#REF!</v>
      </c>
      <c r="J257" s="14" t="e">
        <f>報告書!#REF!</f>
        <v>#REF!</v>
      </c>
      <c r="K257" s="14" t="e">
        <f>報告書!#REF!</f>
        <v>#REF!</v>
      </c>
      <c r="L257" s="116">
        <f t="shared" si="34"/>
        <v>0</v>
      </c>
      <c r="M257" s="87">
        <f t="shared" si="36"/>
        <v>0</v>
      </c>
      <c r="N257" s="120" t="e">
        <f t="shared" si="35"/>
        <v>#REF!</v>
      </c>
      <c r="O257" s="119" t="e">
        <f t="shared" si="33"/>
        <v>#REF!</v>
      </c>
      <c r="P257" s="120"/>
      <c r="Q257" s="120"/>
      <c r="R257" s="120" t="e">
        <f>IF(AND(J257=0,C257&gt;=設定シート!E$85,C257&lt;=設定シート!G$85),1,0)</f>
        <v>#REF!</v>
      </c>
    </row>
    <row r="258" spans="1:18" ht="15" customHeight="1">
      <c r="B258" s="14">
        <v>6</v>
      </c>
      <c r="C258" s="14" t="e">
        <f>報告書!#REF!</f>
        <v>#REF!</v>
      </c>
      <c r="E258" s="14" t="e">
        <f>報告書!#REF!</f>
        <v>#REF!</v>
      </c>
      <c r="F258" s="14" t="e">
        <f>報告書!#REF!</f>
        <v>#REF!</v>
      </c>
      <c r="G258" s="87" t="str">
        <f>IF(ISERROR(VLOOKUP(E258,労務比率,報告書!#REF!,FALSE)),"",VLOOKUP(E258,労務比率,報告書!#REF!,FALSE))</f>
        <v/>
      </c>
      <c r="H258" s="87" t="str">
        <f>IF(ISERROR(VLOOKUP(E258,労務比率,報告書!#REF!+1,FALSE)),"",VLOOKUP(E258,労務比率,報告書!#REF!+1,FALSE))</f>
        <v/>
      </c>
      <c r="I258" s="14" t="e">
        <f>報告書!#REF!</f>
        <v>#REF!</v>
      </c>
      <c r="J258" s="14" t="e">
        <f>報告書!#REF!</f>
        <v>#REF!</v>
      </c>
      <c r="K258" s="14" t="e">
        <f>報告書!#REF!</f>
        <v>#REF!</v>
      </c>
      <c r="L258" s="116">
        <f t="shared" si="34"/>
        <v>0</v>
      </c>
      <c r="M258" s="87">
        <f t="shared" si="36"/>
        <v>0</v>
      </c>
      <c r="N258" s="120" t="e">
        <f t="shared" si="35"/>
        <v>#REF!</v>
      </c>
      <c r="O258" s="119" t="e">
        <f t="shared" si="33"/>
        <v>#REF!</v>
      </c>
      <c r="P258" s="120"/>
      <c r="Q258" s="120"/>
      <c r="R258" s="120" t="e">
        <f>IF(AND(J258=0,C258&gt;=設定シート!E$85,C258&lt;=設定シート!G$85),1,0)</f>
        <v>#REF!</v>
      </c>
    </row>
    <row r="259" spans="1:18" ht="15" customHeight="1">
      <c r="B259" s="14">
        <v>7</v>
      </c>
      <c r="C259" s="14" t="e">
        <f>報告書!#REF!</f>
        <v>#REF!</v>
      </c>
      <c r="E259" s="14" t="e">
        <f>報告書!#REF!</f>
        <v>#REF!</v>
      </c>
      <c r="F259" s="14" t="e">
        <f>報告書!#REF!</f>
        <v>#REF!</v>
      </c>
      <c r="G259" s="87" t="str">
        <f>IF(ISERROR(VLOOKUP(E259,労務比率,報告書!#REF!,FALSE)),"",VLOOKUP(E259,労務比率,報告書!#REF!,FALSE))</f>
        <v/>
      </c>
      <c r="H259" s="87" t="str">
        <f>IF(ISERROR(VLOOKUP(E259,労務比率,報告書!#REF!+1,FALSE)),"",VLOOKUP(E259,労務比率,報告書!#REF!+1,FALSE))</f>
        <v/>
      </c>
      <c r="I259" s="14" t="e">
        <f>報告書!#REF!</f>
        <v>#REF!</v>
      </c>
      <c r="J259" s="14" t="e">
        <f>報告書!#REF!</f>
        <v>#REF!</v>
      </c>
      <c r="K259" s="14" t="e">
        <f>報告書!#REF!</f>
        <v>#REF!</v>
      </c>
      <c r="L259" s="116">
        <f t="shared" si="34"/>
        <v>0</v>
      </c>
      <c r="M259" s="87">
        <f t="shared" si="36"/>
        <v>0</v>
      </c>
      <c r="N259" s="120" t="e">
        <f t="shared" si="35"/>
        <v>#REF!</v>
      </c>
      <c r="O259" s="119" t="e">
        <f t="shared" si="33"/>
        <v>#REF!</v>
      </c>
      <c r="P259" s="120"/>
      <c r="Q259" s="120"/>
      <c r="R259" s="120" t="e">
        <f>IF(AND(J259=0,C259&gt;=設定シート!E$85,C259&lt;=設定シート!G$85),1,0)</f>
        <v>#REF!</v>
      </c>
    </row>
    <row r="260" spans="1:18" ht="15" customHeight="1">
      <c r="B260" s="14">
        <v>8</v>
      </c>
      <c r="C260" s="14" t="e">
        <f>報告書!#REF!</f>
        <v>#REF!</v>
      </c>
      <c r="E260" s="14" t="e">
        <f>報告書!#REF!</f>
        <v>#REF!</v>
      </c>
      <c r="F260" s="14" t="e">
        <f>報告書!#REF!</f>
        <v>#REF!</v>
      </c>
      <c r="G260" s="87" t="str">
        <f>IF(ISERROR(VLOOKUP(E260,労務比率,報告書!#REF!,FALSE)),"",VLOOKUP(E260,労務比率,報告書!#REF!,FALSE))</f>
        <v/>
      </c>
      <c r="H260" s="87" t="str">
        <f>IF(ISERROR(VLOOKUP(E260,労務比率,報告書!#REF!+1,FALSE)),"",VLOOKUP(E260,労務比率,報告書!#REF!+1,FALSE))</f>
        <v/>
      </c>
      <c r="I260" s="14" t="e">
        <f>報告書!#REF!</f>
        <v>#REF!</v>
      </c>
      <c r="J260" s="14" t="e">
        <f>報告書!#REF!</f>
        <v>#REF!</v>
      </c>
      <c r="K260" s="14" t="e">
        <f>報告書!#REF!</f>
        <v>#REF!</v>
      </c>
      <c r="L260" s="116">
        <f t="shared" si="34"/>
        <v>0</v>
      </c>
      <c r="M260" s="87">
        <f t="shared" si="36"/>
        <v>0</v>
      </c>
      <c r="N260" s="120" t="e">
        <f t="shared" si="35"/>
        <v>#REF!</v>
      </c>
      <c r="O260" s="119" t="e">
        <f t="shared" si="33"/>
        <v>#REF!</v>
      </c>
      <c r="P260" s="120"/>
      <c r="Q260" s="120"/>
      <c r="R260" s="120" t="e">
        <f>IF(AND(J260=0,C260&gt;=設定シート!E$85,C260&lt;=設定シート!G$85),1,0)</f>
        <v>#REF!</v>
      </c>
    </row>
    <row r="261" spans="1:18" ht="15" customHeight="1">
      <c r="B261" s="14">
        <v>9</v>
      </c>
      <c r="C261" s="14" t="e">
        <f>報告書!#REF!</f>
        <v>#REF!</v>
      </c>
      <c r="E261" s="14" t="e">
        <f>報告書!#REF!</f>
        <v>#REF!</v>
      </c>
      <c r="F261" s="14" t="e">
        <f>報告書!#REF!</f>
        <v>#REF!</v>
      </c>
      <c r="G261" s="87" t="str">
        <f>IF(ISERROR(VLOOKUP(E261,労務比率,報告書!#REF!,FALSE)),"",VLOOKUP(E261,労務比率,報告書!#REF!,FALSE))</f>
        <v/>
      </c>
      <c r="H261" s="87" t="str">
        <f>IF(ISERROR(VLOOKUP(E261,労務比率,報告書!#REF!+1,FALSE)),"",VLOOKUP(E261,労務比率,報告書!#REF!+1,FALSE))</f>
        <v/>
      </c>
      <c r="I261" s="14" t="e">
        <f>報告書!#REF!</f>
        <v>#REF!</v>
      </c>
      <c r="J261" s="14" t="e">
        <f>報告書!#REF!</f>
        <v>#REF!</v>
      </c>
      <c r="K261" s="14" t="e">
        <f>報告書!#REF!</f>
        <v>#REF!</v>
      </c>
      <c r="L261" s="116">
        <f t="shared" si="34"/>
        <v>0</v>
      </c>
      <c r="M261" s="87">
        <f t="shared" si="36"/>
        <v>0</v>
      </c>
      <c r="N261" s="120" t="e">
        <f t="shared" si="35"/>
        <v>#REF!</v>
      </c>
      <c r="O261" s="119" t="e">
        <f t="shared" si="33"/>
        <v>#REF!</v>
      </c>
      <c r="P261" s="120"/>
      <c r="Q261" s="120"/>
      <c r="R261" s="120" t="e">
        <f>IF(AND(J261=0,C261&gt;=設定シート!E$85,C261&lt;=設定シート!G$85),1,0)</f>
        <v>#REF!</v>
      </c>
    </row>
    <row r="262" spans="1:18" ht="15" customHeight="1">
      <c r="A262" s="14">
        <v>25</v>
      </c>
      <c r="B262" s="14">
        <v>1</v>
      </c>
      <c r="C262" s="14" t="e">
        <f>報告書!#REF!</f>
        <v>#REF!</v>
      </c>
      <c r="E262" s="14" t="e">
        <f>報告書!#REF!</f>
        <v>#REF!</v>
      </c>
      <c r="F262" s="14" t="e">
        <f>報告書!#REF!</f>
        <v>#REF!</v>
      </c>
      <c r="G262" s="87" t="str">
        <f>IF(ISERROR(VLOOKUP(E262,労務比率,報告書!#REF!,FALSE)),"",VLOOKUP(E262,労務比率,報告書!#REF!,FALSE))</f>
        <v/>
      </c>
      <c r="H262" s="87" t="str">
        <f>IF(ISERROR(VLOOKUP(E262,労務比率,報告書!#REF!+1,FALSE)),"",VLOOKUP(E262,労務比率,報告書!#REF!+1,FALSE))</f>
        <v/>
      </c>
      <c r="I262" s="14" t="e">
        <f>報告書!#REF!</f>
        <v>#REF!</v>
      </c>
      <c r="J262" s="14" t="e">
        <f>報告書!#REF!</f>
        <v>#REF!</v>
      </c>
      <c r="K262" s="14" t="e">
        <f>報告書!#REF!</f>
        <v>#REF!</v>
      </c>
      <c r="L262" s="116">
        <f t="shared" si="34"/>
        <v>0</v>
      </c>
      <c r="M262" s="87">
        <f t="shared" si="36"/>
        <v>0</v>
      </c>
      <c r="N262" s="120" t="e">
        <f t="shared" si="35"/>
        <v>#REF!</v>
      </c>
      <c r="O262" s="119" t="e">
        <f t="shared" si="33"/>
        <v>#REF!</v>
      </c>
      <c r="P262" s="120">
        <f>INT(SUMIF(O262:O270,0,I262:I270)*105/108)</f>
        <v>0</v>
      </c>
      <c r="Q262" s="123">
        <f>INT(P262*IF(COUNTIF(R262:R270,1)=0,0,SUMIF(R262:R270,1,G262:G270)/COUNTIF(R262:R270,1))/100)</f>
        <v>0</v>
      </c>
      <c r="R262" s="120" t="e">
        <f>IF(AND(J262=0,C262&gt;=設定シート!E$85,C262&lt;=設定シート!G$85),1,0)</f>
        <v>#REF!</v>
      </c>
    </row>
    <row r="263" spans="1:18" ht="15" customHeight="1">
      <c r="B263" s="14">
        <v>2</v>
      </c>
      <c r="C263" s="14" t="e">
        <f>報告書!#REF!</f>
        <v>#REF!</v>
      </c>
      <c r="E263" s="14" t="e">
        <f>報告書!#REF!</f>
        <v>#REF!</v>
      </c>
      <c r="F263" s="14" t="e">
        <f>報告書!#REF!</f>
        <v>#REF!</v>
      </c>
      <c r="G263" s="87" t="str">
        <f>IF(ISERROR(VLOOKUP(E263,労務比率,報告書!#REF!,FALSE)),"",VLOOKUP(E263,労務比率,報告書!#REF!,FALSE))</f>
        <v/>
      </c>
      <c r="H263" s="87" t="str">
        <f>IF(ISERROR(VLOOKUP(E263,労務比率,報告書!#REF!+1,FALSE)),"",VLOOKUP(E263,労務比率,報告書!#REF!+1,FALSE))</f>
        <v/>
      </c>
      <c r="I263" s="14" t="e">
        <f>報告書!#REF!</f>
        <v>#REF!</v>
      </c>
      <c r="J263" s="14" t="e">
        <f>報告書!#REF!</f>
        <v>#REF!</v>
      </c>
      <c r="K263" s="14" t="e">
        <f>報告書!#REF!</f>
        <v>#REF!</v>
      </c>
      <c r="L263" s="116">
        <f t="shared" si="34"/>
        <v>0</v>
      </c>
      <c r="M263" s="87">
        <f t="shared" si="36"/>
        <v>0</v>
      </c>
      <c r="N263" s="120" t="e">
        <f t="shared" si="35"/>
        <v>#REF!</v>
      </c>
      <c r="O263" s="119" t="e">
        <f t="shared" si="33"/>
        <v>#REF!</v>
      </c>
      <c r="P263" s="120"/>
      <c r="Q263" s="120"/>
      <c r="R263" s="120" t="e">
        <f>IF(AND(J263=0,C263&gt;=設定シート!E$85,C263&lt;=設定シート!G$85),1,0)</f>
        <v>#REF!</v>
      </c>
    </row>
    <row r="264" spans="1:18" ht="15" customHeight="1">
      <c r="B264" s="14">
        <v>3</v>
      </c>
      <c r="C264" s="14" t="e">
        <f>報告書!#REF!</f>
        <v>#REF!</v>
      </c>
      <c r="E264" s="14" t="e">
        <f>報告書!#REF!</f>
        <v>#REF!</v>
      </c>
      <c r="F264" s="14" t="e">
        <f>報告書!#REF!</f>
        <v>#REF!</v>
      </c>
      <c r="G264" s="87" t="str">
        <f>IF(ISERROR(VLOOKUP(E264,労務比率,報告書!#REF!,FALSE)),"",VLOOKUP(E264,労務比率,報告書!#REF!,FALSE))</f>
        <v/>
      </c>
      <c r="H264" s="87" t="str">
        <f>IF(ISERROR(VLOOKUP(E264,労務比率,報告書!#REF!+1,FALSE)),"",VLOOKUP(E264,労務比率,報告書!#REF!+1,FALSE))</f>
        <v/>
      </c>
      <c r="I264" s="14" t="e">
        <f>報告書!#REF!</f>
        <v>#REF!</v>
      </c>
      <c r="J264" s="14" t="e">
        <f>報告書!#REF!</f>
        <v>#REF!</v>
      </c>
      <c r="K264" s="14" t="e">
        <f>報告書!#REF!</f>
        <v>#REF!</v>
      </c>
      <c r="L264" s="116">
        <f t="shared" si="34"/>
        <v>0</v>
      </c>
      <c r="M264" s="87">
        <f t="shared" si="36"/>
        <v>0</v>
      </c>
      <c r="N264" s="120" t="e">
        <f t="shared" si="35"/>
        <v>#REF!</v>
      </c>
      <c r="O264" s="119" t="e">
        <f t="shared" si="33"/>
        <v>#REF!</v>
      </c>
      <c r="P264" s="120"/>
      <c r="Q264" s="120"/>
      <c r="R264" s="120" t="e">
        <f>IF(AND(J264=0,C264&gt;=設定シート!E$85,C264&lt;=設定シート!G$85),1,0)</f>
        <v>#REF!</v>
      </c>
    </row>
    <row r="265" spans="1:18" ht="15" customHeight="1">
      <c r="B265" s="14">
        <v>4</v>
      </c>
      <c r="C265" s="14" t="e">
        <f>報告書!#REF!</f>
        <v>#REF!</v>
      </c>
      <c r="E265" s="14" t="e">
        <f>報告書!#REF!</f>
        <v>#REF!</v>
      </c>
      <c r="F265" s="14" t="e">
        <f>報告書!#REF!</f>
        <v>#REF!</v>
      </c>
      <c r="G265" s="87" t="str">
        <f>IF(ISERROR(VLOOKUP(E265,労務比率,報告書!#REF!,FALSE)),"",VLOOKUP(E265,労務比率,報告書!#REF!,FALSE))</f>
        <v/>
      </c>
      <c r="H265" s="87" t="str">
        <f>IF(ISERROR(VLOOKUP(E265,労務比率,報告書!#REF!+1,FALSE)),"",VLOOKUP(E265,労務比率,報告書!#REF!+1,FALSE))</f>
        <v/>
      </c>
      <c r="I265" s="14" t="e">
        <f>報告書!#REF!</f>
        <v>#REF!</v>
      </c>
      <c r="J265" s="14" t="e">
        <f>報告書!#REF!</f>
        <v>#REF!</v>
      </c>
      <c r="K265" s="14" t="e">
        <f>報告書!#REF!</f>
        <v>#REF!</v>
      </c>
      <c r="L265" s="116">
        <f t="shared" si="34"/>
        <v>0</v>
      </c>
      <c r="M265" s="87">
        <f t="shared" si="36"/>
        <v>0</v>
      </c>
      <c r="N265" s="120" t="e">
        <f t="shared" si="35"/>
        <v>#REF!</v>
      </c>
      <c r="O265" s="119" t="e">
        <f t="shared" si="33"/>
        <v>#REF!</v>
      </c>
      <c r="P265" s="120"/>
      <c r="Q265" s="120"/>
      <c r="R265" s="120" t="e">
        <f>IF(AND(J265=0,C265&gt;=設定シート!E$85,C265&lt;=設定シート!G$85),1,0)</f>
        <v>#REF!</v>
      </c>
    </row>
    <row r="266" spans="1:18" ht="15" customHeight="1">
      <c r="B266" s="14">
        <v>5</v>
      </c>
      <c r="C266" s="14" t="e">
        <f>報告書!#REF!</f>
        <v>#REF!</v>
      </c>
      <c r="E266" s="14" t="e">
        <f>報告書!#REF!</f>
        <v>#REF!</v>
      </c>
      <c r="F266" s="14" t="e">
        <f>報告書!#REF!</f>
        <v>#REF!</v>
      </c>
      <c r="G266" s="87" t="str">
        <f>IF(ISERROR(VLOOKUP(E266,労務比率,報告書!#REF!,FALSE)),"",VLOOKUP(E266,労務比率,報告書!#REF!,FALSE))</f>
        <v/>
      </c>
      <c r="H266" s="87" t="str">
        <f>IF(ISERROR(VLOOKUP(E266,労務比率,報告書!#REF!+1,FALSE)),"",VLOOKUP(E266,労務比率,報告書!#REF!+1,FALSE))</f>
        <v/>
      </c>
      <c r="I266" s="14" t="e">
        <f>報告書!#REF!</f>
        <v>#REF!</v>
      </c>
      <c r="J266" s="14" t="e">
        <f>報告書!#REF!</f>
        <v>#REF!</v>
      </c>
      <c r="K266" s="14" t="e">
        <f>報告書!#REF!</f>
        <v>#REF!</v>
      </c>
      <c r="L266" s="116">
        <f t="shared" si="34"/>
        <v>0</v>
      </c>
      <c r="M266" s="87">
        <f t="shared" si="36"/>
        <v>0</v>
      </c>
      <c r="N266" s="120" t="e">
        <f t="shared" si="35"/>
        <v>#REF!</v>
      </c>
      <c r="O266" s="119" t="e">
        <f t="shared" si="33"/>
        <v>#REF!</v>
      </c>
      <c r="P266" s="120"/>
      <c r="Q266" s="120"/>
      <c r="R266" s="120" t="e">
        <f>IF(AND(J266=0,C266&gt;=設定シート!E$85,C266&lt;=設定シート!G$85),1,0)</f>
        <v>#REF!</v>
      </c>
    </row>
    <row r="267" spans="1:18" ht="15" customHeight="1">
      <c r="B267" s="14">
        <v>6</v>
      </c>
      <c r="C267" s="14" t="e">
        <f>報告書!#REF!</f>
        <v>#REF!</v>
      </c>
      <c r="E267" s="14" t="e">
        <f>報告書!#REF!</f>
        <v>#REF!</v>
      </c>
      <c r="F267" s="14" t="e">
        <f>報告書!#REF!</f>
        <v>#REF!</v>
      </c>
      <c r="G267" s="87" t="str">
        <f>IF(ISERROR(VLOOKUP(E267,労務比率,報告書!#REF!,FALSE)),"",VLOOKUP(E267,労務比率,報告書!#REF!,FALSE))</f>
        <v/>
      </c>
      <c r="H267" s="87" t="str">
        <f>IF(ISERROR(VLOOKUP(E267,労務比率,報告書!#REF!+1,FALSE)),"",VLOOKUP(E267,労務比率,報告書!#REF!+1,FALSE))</f>
        <v/>
      </c>
      <c r="I267" s="14" t="e">
        <f>報告書!#REF!</f>
        <v>#REF!</v>
      </c>
      <c r="J267" s="14" t="e">
        <f>報告書!#REF!</f>
        <v>#REF!</v>
      </c>
      <c r="K267" s="14" t="e">
        <f>報告書!#REF!</f>
        <v>#REF!</v>
      </c>
      <c r="L267" s="116">
        <f t="shared" si="34"/>
        <v>0</v>
      </c>
      <c r="M267" s="87">
        <f t="shared" si="36"/>
        <v>0</v>
      </c>
      <c r="N267" s="120" t="e">
        <f t="shared" si="35"/>
        <v>#REF!</v>
      </c>
      <c r="O267" s="119" t="e">
        <f t="shared" si="33"/>
        <v>#REF!</v>
      </c>
      <c r="P267" s="120"/>
      <c r="Q267" s="120"/>
      <c r="R267" s="120" t="e">
        <f>IF(AND(J267=0,C267&gt;=設定シート!E$85,C267&lt;=設定シート!G$85),1,0)</f>
        <v>#REF!</v>
      </c>
    </row>
    <row r="268" spans="1:18" ht="15" customHeight="1">
      <c r="B268" s="14">
        <v>7</v>
      </c>
      <c r="C268" s="14" t="e">
        <f>報告書!#REF!</f>
        <v>#REF!</v>
      </c>
      <c r="E268" s="14" t="e">
        <f>報告書!#REF!</f>
        <v>#REF!</v>
      </c>
      <c r="F268" s="14" t="e">
        <f>報告書!#REF!</f>
        <v>#REF!</v>
      </c>
      <c r="G268" s="87" t="str">
        <f>IF(ISERROR(VLOOKUP(E268,労務比率,報告書!#REF!,FALSE)),"",VLOOKUP(E268,労務比率,報告書!#REF!,FALSE))</f>
        <v/>
      </c>
      <c r="H268" s="87" t="str">
        <f>IF(ISERROR(VLOOKUP(E268,労務比率,報告書!#REF!+1,FALSE)),"",VLOOKUP(E268,労務比率,報告書!#REF!+1,FALSE))</f>
        <v/>
      </c>
      <c r="I268" s="14" t="e">
        <f>報告書!#REF!</f>
        <v>#REF!</v>
      </c>
      <c r="J268" s="14" t="e">
        <f>報告書!#REF!</f>
        <v>#REF!</v>
      </c>
      <c r="K268" s="14" t="e">
        <f>報告書!#REF!</f>
        <v>#REF!</v>
      </c>
      <c r="L268" s="116">
        <f t="shared" si="34"/>
        <v>0</v>
      </c>
      <c r="M268" s="87">
        <f t="shared" si="36"/>
        <v>0</v>
      </c>
      <c r="N268" s="120" t="e">
        <f t="shared" si="35"/>
        <v>#REF!</v>
      </c>
      <c r="O268" s="119" t="e">
        <f t="shared" si="33"/>
        <v>#REF!</v>
      </c>
      <c r="P268" s="120"/>
      <c r="Q268" s="120"/>
      <c r="R268" s="120" t="e">
        <f>IF(AND(J268=0,C268&gt;=設定シート!E$85,C268&lt;=設定シート!G$85),1,0)</f>
        <v>#REF!</v>
      </c>
    </row>
    <row r="269" spans="1:18" ht="15" customHeight="1">
      <c r="B269" s="14">
        <v>8</v>
      </c>
      <c r="C269" s="14" t="e">
        <f>報告書!#REF!</f>
        <v>#REF!</v>
      </c>
      <c r="E269" s="14" t="e">
        <f>報告書!#REF!</f>
        <v>#REF!</v>
      </c>
      <c r="F269" s="14" t="e">
        <f>報告書!#REF!</f>
        <v>#REF!</v>
      </c>
      <c r="G269" s="87" t="str">
        <f>IF(ISERROR(VLOOKUP(E269,労務比率,報告書!#REF!,FALSE)),"",VLOOKUP(E269,労務比率,報告書!#REF!,FALSE))</f>
        <v/>
      </c>
      <c r="H269" s="87" t="str">
        <f>IF(ISERROR(VLOOKUP(E269,労務比率,報告書!#REF!+1,FALSE)),"",VLOOKUP(E269,労務比率,報告書!#REF!+1,FALSE))</f>
        <v/>
      </c>
      <c r="I269" s="14" t="e">
        <f>報告書!#REF!</f>
        <v>#REF!</v>
      </c>
      <c r="J269" s="14" t="e">
        <f>報告書!#REF!</f>
        <v>#REF!</v>
      </c>
      <c r="K269" s="14" t="e">
        <f>報告書!#REF!</f>
        <v>#REF!</v>
      </c>
      <c r="L269" s="116">
        <f t="shared" si="34"/>
        <v>0</v>
      </c>
      <c r="M269" s="87">
        <f t="shared" si="36"/>
        <v>0</v>
      </c>
      <c r="N269" s="120" t="e">
        <f t="shared" si="35"/>
        <v>#REF!</v>
      </c>
      <c r="O269" s="119" t="e">
        <f t="shared" si="33"/>
        <v>#REF!</v>
      </c>
      <c r="P269" s="120"/>
      <c r="Q269" s="120"/>
      <c r="R269" s="120" t="e">
        <f>IF(AND(J269=0,C269&gt;=設定シート!E$85,C269&lt;=設定シート!G$85),1,0)</f>
        <v>#REF!</v>
      </c>
    </row>
    <row r="270" spans="1:18" ht="15" customHeight="1">
      <c r="B270" s="14">
        <v>9</v>
      </c>
      <c r="C270" s="14" t="e">
        <f>報告書!#REF!</f>
        <v>#REF!</v>
      </c>
      <c r="E270" s="14" t="e">
        <f>報告書!#REF!</f>
        <v>#REF!</v>
      </c>
      <c r="F270" s="14" t="e">
        <f>報告書!#REF!</f>
        <v>#REF!</v>
      </c>
      <c r="G270" s="87" t="str">
        <f>IF(ISERROR(VLOOKUP(E270,労務比率,報告書!#REF!,FALSE)),"",VLOOKUP(E270,労務比率,報告書!#REF!,FALSE))</f>
        <v/>
      </c>
      <c r="H270" s="87" t="str">
        <f>IF(ISERROR(VLOOKUP(E270,労務比率,報告書!#REF!+1,FALSE)),"",VLOOKUP(E270,労務比率,報告書!#REF!+1,FALSE))</f>
        <v/>
      </c>
      <c r="I270" s="14" t="e">
        <f>報告書!#REF!</f>
        <v>#REF!</v>
      </c>
      <c r="J270" s="14" t="e">
        <f>報告書!#REF!</f>
        <v>#REF!</v>
      </c>
      <c r="K270" s="14" t="e">
        <f>報告書!#REF!</f>
        <v>#REF!</v>
      </c>
      <c r="L270" s="116">
        <f t="shared" si="34"/>
        <v>0</v>
      </c>
      <c r="M270" s="87">
        <f t="shared" si="36"/>
        <v>0</v>
      </c>
      <c r="N270" s="120" t="e">
        <f t="shared" si="35"/>
        <v>#REF!</v>
      </c>
      <c r="O270" s="119" t="e">
        <f t="shared" si="33"/>
        <v>#REF!</v>
      </c>
      <c r="P270" s="120"/>
      <c r="Q270" s="120"/>
      <c r="R270" s="120" t="e">
        <f>IF(AND(J270=0,C270&gt;=設定シート!E$85,C270&lt;=設定シート!G$85),1,0)</f>
        <v>#REF!</v>
      </c>
    </row>
    <row r="271" spans="1:18" ht="15" customHeight="1">
      <c r="A271" s="14">
        <v>26</v>
      </c>
      <c r="B271" s="14">
        <v>1</v>
      </c>
      <c r="C271" s="14" t="e">
        <f>報告書!#REF!</f>
        <v>#REF!</v>
      </c>
      <c r="E271" s="14" t="e">
        <f>報告書!#REF!</f>
        <v>#REF!</v>
      </c>
      <c r="F271" s="14" t="e">
        <f>報告書!#REF!</f>
        <v>#REF!</v>
      </c>
      <c r="G271" s="87" t="str">
        <f>IF(ISERROR(VLOOKUP(E271,労務比率,報告書!#REF!,FALSE)),"",VLOOKUP(E271,労務比率,報告書!#REF!,FALSE))</f>
        <v/>
      </c>
      <c r="H271" s="87" t="str">
        <f>IF(ISERROR(VLOOKUP(E271,労務比率,報告書!#REF!+1,FALSE)),"",VLOOKUP(E271,労務比率,報告書!#REF!+1,FALSE))</f>
        <v/>
      </c>
      <c r="I271" s="14" t="e">
        <f>報告書!#REF!</f>
        <v>#REF!</v>
      </c>
      <c r="J271" s="14" t="e">
        <f>報告書!#REF!</f>
        <v>#REF!</v>
      </c>
      <c r="K271" s="14" t="e">
        <f>報告書!#REF!</f>
        <v>#REF!</v>
      </c>
      <c r="L271" s="116">
        <f t="shared" si="34"/>
        <v>0</v>
      </c>
      <c r="M271" s="87">
        <f t="shared" si="36"/>
        <v>0</v>
      </c>
      <c r="N271" s="120" t="e">
        <f t="shared" si="35"/>
        <v>#REF!</v>
      </c>
      <c r="O271" s="119" t="e">
        <f t="shared" si="33"/>
        <v>#REF!</v>
      </c>
      <c r="P271" s="120">
        <f>INT(SUMIF(O271:O279,0,I271:I279)*105/108)</f>
        <v>0</v>
      </c>
      <c r="Q271" s="123">
        <f>INT(P271*IF(COUNTIF(R271:R279,1)=0,0,SUMIF(R271:R279,1,G271:G279)/COUNTIF(R271:R279,1))/100)</f>
        <v>0</v>
      </c>
      <c r="R271" s="120" t="e">
        <f>IF(AND(J271=0,C271&gt;=設定シート!E$85,C271&lt;=設定シート!G$85),1,0)</f>
        <v>#REF!</v>
      </c>
    </row>
    <row r="272" spans="1:18" ht="15" customHeight="1">
      <c r="B272" s="14">
        <v>2</v>
      </c>
      <c r="C272" s="14" t="e">
        <f>報告書!#REF!</f>
        <v>#REF!</v>
      </c>
      <c r="E272" s="14" t="e">
        <f>報告書!#REF!</f>
        <v>#REF!</v>
      </c>
      <c r="F272" s="14" t="e">
        <f>報告書!#REF!</f>
        <v>#REF!</v>
      </c>
      <c r="G272" s="87" t="str">
        <f>IF(ISERROR(VLOOKUP(E272,労務比率,報告書!#REF!,FALSE)),"",VLOOKUP(E272,労務比率,報告書!#REF!,FALSE))</f>
        <v/>
      </c>
      <c r="H272" s="87" t="str">
        <f>IF(ISERROR(VLOOKUP(E272,労務比率,報告書!#REF!+1,FALSE)),"",VLOOKUP(E272,労務比率,報告書!#REF!+1,FALSE))</f>
        <v/>
      </c>
      <c r="I272" s="14" t="e">
        <f>報告書!#REF!</f>
        <v>#REF!</v>
      </c>
      <c r="J272" s="14" t="e">
        <f>報告書!#REF!</f>
        <v>#REF!</v>
      </c>
      <c r="K272" s="14" t="e">
        <f>報告書!#REF!</f>
        <v>#REF!</v>
      </c>
      <c r="L272" s="116">
        <f t="shared" si="34"/>
        <v>0</v>
      </c>
      <c r="M272" s="87">
        <f t="shared" si="36"/>
        <v>0</v>
      </c>
      <c r="N272" s="120" t="e">
        <f t="shared" si="35"/>
        <v>#REF!</v>
      </c>
      <c r="O272" s="119" t="e">
        <f t="shared" si="33"/>
        <v>#REF!</v>
      </c>
      <c r="P272" s="120"/>
      <c r="Q272" s="120"/>
      <c r="R272" s="120" t="e">
        <f>IF(AND(J272=0,C272&gt;=設定シート!E$85,C272&lt;=設定シート!G$85),1,0)</f>
        <v>#REF!</v>
      </c>
    </row>
    <row r="273" spans="1:18" ht="15" customHeight="1">
      <c r="B273" s="14">
        <v>3</v>
      </c>
      <c r="C273" s="14" t="e">
        <f>報告書!#REF!</f>
        <v>#REF!</v>
      </c>
      <c r="E273" s="14" t="e">
        <f>報告書!#REF!</f>
        <v>#REF!</v>
      </c>
      <c r="F273" s="14" t="e">
        <f>報告書!#REF!</f>
        <v>#REF!</v>
      </c>
      <c r="G273" s="87" t="str">
        <f>IF(ISERROR(VLOOKUP(E273,労務比率,報告書!#REF!,FALSE)),"",VLOOKUP(E273,労務比率,報告書!#REF!,FALSE))</f>
        <v/>
      </c>
      <c r="H273" s="87" t="str">
        <f>IF(ISERROR(VLOOKUP(E273,労務比率,報告書!#REF!+1,FALSE)),"",VLOOKUP(E273,労務比率,報告書!#REF!+1,FALSE))</f>
        <v/>
      </c>
      <c r="I273" s="14" t="e">
        <f>報告書!#REF!</f>
        <v>#REF!</v>
      </c>
      <c r="J273" s="14" t="e">
        <f>報告書!#REF!</f>
        <v>#REF!</v>
      </c>
      <c r="K273" s="14" t="e">
        <f>報告書!#REF!</f>
        <v>#REF!</v>
      </c>
      <c r="L273" s="116">
        <f t="shared" si="34"/>
        <v>0</v>
      </c>
      <c r="M273" s="87">
        <f t="shared" si="36"/>
        <v>0</v>
      </c>
      <c r="N273" s="120" t="e">
        <f t="shared" si="35"/>
        <v>#REF!</v>
      </c>
      <c r="O273" s="119" t="e">
        <f t="shared" si="33"/>
        <v>#REF!</v>
      </c>
      <c r="P273" s="120"/>
      <c r="Q273" s="120"/>
      <c r="R273" s="120" t="e">
        <f>IF(AND(J273=0,C273&gt;=設定シート!E$85,C273&lt;=設定シート!G$85),1,0)</f>
        <v>#REF!</v>
      </c>
    </row>
    <row r="274" spans="1:18" ht="15" customHeight="1">
      <c r="B274" s="14">
        <v>4</v>
      </c>
      <c r="C274" s="14" t="e">
        <f>報告書!#REF!</f>
        <v>#REF!</v>
      </c>
      <c r="E274" s="14" t="e">
        <f>報告書!#REF!</f>
        <v>#REF!</v>
      </c>
      <c r="F274" s="14" t="e">
        <f>報告書!#REF!</f>
        <v>#REF!</v>
      </c>
      <c r="G274" s="87" t="str">
        <f>IF(ISERROR(VLOOKUP(E274,労務比率,報告書!#REF!,FALSE)),"",VLOOKUP(E274,労務比率,報告書!#REF!,FALSE))</f>
        <v/>
      </c>
      <c r="H274" s="87" t="str">
        <f>IF(ISERROR(VLOOKUP(E274,労務比率,報告書!#REF!+1,FALSE)),"",VLOOKUP(E274,労務比率,報告書!#REF!+1,FALSE))</f>
        <v/>
      </c>
      <c r="I274" s="14" t="e">
        <f>報告書!#REF!</f>
        <v>#REF!</v>
      </c>
      <c r="J274" s="14" t="e">
        <f>報告書!#REF!</f>
        <v>#REF!</v>
      </c>
      <c r="K274" s="14" t="e">
        <f>報告書!#REF!</f>
        <v>#REF!</v>
      </c>
      <c r="L274" s="116">
        <f t="shared" si="34"/>
        <v>0</v>
      </c>
      <c r="M274" s="87">
        <f t="shared" si="36"/>
        <v>0</v>
      </c>
      <c r="N274" s="120" t="e">
        <f t="shared" si="35"/>
        <v>#REF!</v>
      </c>
      <c r="O274" s="119" t="e">
        <f t="shared" si="33"/>
        <v>#REF!</v>
      </c>
      <c r="P274" s="120"/>
      <c r="Q274" s="120"/>
      <c r="R274" s="120" t="e">
        <f>IF(AND(J274=0,C274&gt;=設定シート!E$85,C274&lt;=設定シート!G$85),1,0)</f>
        <v>#REF!</v>
      </c>
    </row>
    <row r="275" spans="1:18" ht="15" customHeight="1">
      <c r="B275" s="14">
        <v>5</v>
      </c>
      <c r="C275" s="14" t="e">
        <f>報告書!#REF!</f>
        <v>#REF!</v>
      </c>
      <c r="E275" s="14" t="e">
        <f>報告書!#REF!</f>
        <v>#REF!</v>
      </c>
      <c r="F275" s="14" t="e">
        <f>報告書!#REF!</f>
        <v>#REF!</v>
      </c>
      <c r="G275" s="87" t="str">
        <f>IF(ISERROR(VLOOKUP(E275,労務比率,報告書!#REF!,FALSE)),"",VLOOKUP(E275,労務比率,報告書!#REF!,FALSE))</f>
        <v/>
      </c>
      <c r="H275" s="87" t="str">
        <f>IF(ISERROR(VLOOKUP(E275,労務比率,報告書!#REF!+1,FALSE)),"",VLOOKUP(E275,労務比率,報告書!#REF!+1,FALSE))</f>
        <v/>
      </c>
      <c r="I275" s="14" t="e">
        <f>報告書!#REF!</f>
        <v>#REF!</v>
      </c>
      <c r="J275" s="14" t="e">
        <f>報告書!#REF!</f>
        <v>#REF!</v>
      </c>
      <c r="K275" s="14" t="e">
        <f>報告書!#REF!</f>
        <v>#REF!</v>
      </c>
      <c r="L275" s="116">
        <f t="shared" si="34"/>
        <v>0</v>
      </c>
      <c r="M275" s="87">
        <f t="shared" si="36"/>
        <v>0</v>
      </c>
      <c r="N275" s="120" t="e">
        <f t="shared" si="35"/>
        <v>#REF!</v>
      </c>
      <c r="O275" s="119" t="e">
        <f t="shared" si="33"/>
        <v>#REF!</v>
      </c>
      <c r="P275" s="120"/>
      <c r="Q275" s="120"/>
      <c r="R275" s="120" t="e">
        <f>IF(AND(J275=0,C275&gt;=設定シート!E$85,C275&lt;=設定シート!G$85),1,0)</f>
        <v>#REF!</v>
      </c>
    </row>
    <row r="276" spans="1:18" ht="15" customHeight="1">
      <c r="B276" s="14">
        <v>6</v>
      </c>
      <c r="C276" s="14" t="e">
        <f>報告書!#REF!</f>
        <v>#REF!</v>
      </c>
      <c r="E276" s="14" t="e">
        <f>報告書!#REF!</f>
        <v>#REF!</v>
      </c>
      <c r="F276" s="14" t="e">
        <f>報告書!#REF!</f>
        <v>#REF!</v>
      </c>
      <c r="G276" s="87" t="str">
        <f>IF(ISERROR(VLOOKUP(E276,労務比率,報告書!#REF!,FALSE)),"",VLOOKUP(E276,労務比率,報告書!#REF!,FALSE))</f>
        <v/>
      </c>
      <c r="H276" s="87" t="str">
        <f>IF(ISERROR(VLOOKUP(E276,労務比率,報告書!#REF!+1,FALSE)),"",VLOOKUP(E276,労務比率,報告書!#REF!+1,FALSE))</f>
        <v/>
      </c>
      <c r="I276" s="14" t="e">
        <f>報告書!#REF!</f>
        <v>#REF!</v>
      </c>
      <c r="J276" s="14" t="e">
        <f>報告書!#REF!</f>
        <v>#REF!</v>
      </c>
      <c r="K276" s="14" t="e">
        <f>報告書!#REF!</f>
        <v>#REF!</v>
      </c>
      <c r="L276" s="116">
        <f t="shared" si="34"/>
        <v>0</v>
      </c>
      <c r="M276" s="87">
        <f t="shared" si="36"/>
        <v>0</v>
      </c>
      <c r="N276" s="120" t="e">
        <f t="shared" si="35"/>
        <v>#REF!</v>
      </c>
      <c r="O276" s="119" t="e">
        <f t="shared" si="33"/>
        <v>#REF!</v>
      </c>
      <c r="P276" s="120"/>
      <c r="Q276" s="120"/>
      <c r="R276" s="120" t="e">
        <f>IF(AND(J276=0,C276&gt;=設定シート!E$85,C276&lt;=設定シート!G$85),1,0)</f>
        <v>#REF!</v>
      </c>
    </row>
    <row r="277" spans="1:18" ht="15" customHeight="1">
      <c r="B277" s="14">
        <v>7</v>
      </c>
      <c r="C277" s="14" t="e">
        <f>報告書!#REF!</f>
        <v>#REF!</v>
      </c>
      <c r="E277" s="14" t="e">
        <f>報告書!#REF!</f>
        <v>#REF!</v>
      </c>
      <c r="F277" s="14" t="e">
        <f>報告書!#REF!</f>
        <v>#REF!</v>
      </c>
      <c r="G277" s="87" t="str">
        <f>IF(ISERROR(VLOOKUP(E277,労務比率,報告書!#REF!,FALSE)),"",VLOOKUP(E277,労務比率,報告書!#REF!,FALSE))</f>
        <v/>
      </c>
      <c r="H277" s="87" t="str">
        <f>IF(ISERROR(VLOOKUP(E277,労務比率,報告書!#REF!+1,FALSE)),"",VLOOKUP(E277,労務比率,報告書!#REF!+1,FALSE))</f>
        <v/>
      </c>
      <c r="I277" s="14" t="e">
        <f>報告書!#REF!</f>
        <v>#REF!</v>
      </c>
      <c r="J277" s="14" t="e">
        <f>報告書!#REF!</f>
        <v>#REF!</v>
      </c>
      <c r="K277" s="14" t="e">
        <f>報告書!#REF!</f>
        <v>#REF!</v>
      </c>
      <c r="L277" s="116">
        <f t="shared" si="34"/>
        <v>0</v>
      </c>
      <c r="M277" s="87">
        <f t="shared" si="36"/>
        <v>0</v>
      </c>
      <c r="N277" s="120" t="e">
        <f t="shared" si="35"/>
        <v>#REF!</v>
      </c>
      <c r="O277" s="119" t="e">
        <f t="shared" ref="O277:O315" si="37">IF(I277=N277,IF(ISERROR(ROUNDDOWN(I277*G277/100,0)+K277),0,ROUNDDOWN(I277*G277/100,0)+K277),0)</f>
        <v>#REF!</v>
      </c>
      <c r="P277" s="120"/>
      <c r="Q277" s="120"/>
      <c r="R277" s="120" t="e">
        <f>IF(AND(J277=0,C277&gt;=設定シート!E$85,C277&lt;=設定シート!G$85),1,0)</f>
        <v>#REF!</v>
      </c>
    </row>
    <row r="278" spans="1:18" ht="15" customHeight="1">
      <c r="B278" s="14">
        <v>8</v>
      </c>
      <c r="C278" s="14" t="e">
        <f>報告書!#REF!</f>
        <v>#REF!</v>
      </c>
      <c r="E278" s="14" t="e">
        <f>報告書!#REF!</f>
        <v>#REF!</v>
      </c>
      <c r="F278" s="14" t="e">
        <f>報告書!#REF!</f>
        <v>#REF!</v>
      </c>
      <c r="G278" s="87" t="str">
        <f>IF(ISERROR(VLOOKUP(E278,労務比率,報告書!#REF!,FALSE)),"",VLOOKUP(E278,労務比率,報告書!#REF!,FALSE))</f>
        <v/>
      </c>
      <c r="H278" s="87" t="str">
        <f>IF(ISERROR(VLOOKUP(E278,労務比率,報告書!#REF!+1,FALSE)),"",VLOOKUP(E278,労務比率,報告書!#REF!+1,FALSE))</f>
        <v/>
      </c>
      <c r="I278" s="14" t="e">
        <f>報告書!#REF!</f>
        <v>#REF!</v>
      </c>
      <c r="J278" s="14" t="e">
        <f>報告書!#REF!</f>
        <v>#REF!</v>
      </c>
      <c r="K278" s="14" t="e">
        <f>報告書!#REF!</f>
        <v>#REF!</v>
      </c>
      <c r="L278" s="116">
        <f t="shared" si="34"/>
        <v>0</v>
      </c>
      <c r="M278" s="87">
        <f t="shared" si="36"/>
        <v>0</v>
      </c>
      <c r="N278" s="120" t="e">
        <f t="shared" si="35"/>
        <v>#REF!</v>
      </c>
      <c r="O278" s="119" t="e">
        <f t="shared" si="37"/>
        <v>#REF!</v>
      </c>
      <c r="P278" s="120"/>
      <c r="Q278" s="120"/>
      <c r="R278" s="120" t="e">
        <f>IF(AND(J278=0,C278&gt;=設定シート!E$85,C278&lt;=設定シート!G$85),1,0)</f>
        <v>#REF!</v>
      </c>
    </row>
    <row r="279" spans="1:18" ht="15" customHeight="1">
      <c r="B279" s="14">
        <v>9</v>
      </c>
      <c r="C279" s="14" t="e">
        <f>報告書!#REF!</f>
        <v>#REF!</v>
      </c>
      <c r="E279" s="14" t="e">
        <f>報告書!#REF!</f>
        <v>#REF!</v>
      </c>
      <c r="F279" s="14" t="e">
        <f>報告書!#REF!</f>
        <v>#REF!</v>
      </c>
      <c r="G279" s="87" t="str">
        <f>IF(ISERROR(VLOOKUP(E279,労務比率,報告書!#REF!,FALSE)),"",VLOOKUP(E279,労務比率,報告書!#REF!,FALSE))</f>
        <v/>
      </c>
      <c r="H279" s="87" t="str">
        <f>IF(ISERROR(VLOOKUP(E279,労務比率,報告書!#REF!+1,FALSE)),"",VLOOKUP(E279,労務比率,報告書!#REF!+1,FALSE))</f>
        <v/>
      </c>
      <c r="I279" s="14" t="e">
        <f>報告書!#REF!</f>
        <v>#REF!</v>
      </c>
      <c r="J279" s="14" t="e">
        <f>報告書!#REF!</f>
        <v>#REF!</v>
      </c>
      <c r="K279" s="14" t="e">
        <f>報告書!#REF!</f>
        <v>#REF!</v>
      </c>
      <c r="L279" s="116">
        <f t="shared" si="34"/>
        <v>0</v>
      </c>
      <c r="M279" s="87">
        <f t="shared" si="36"/>
        <v>0</v>
      </c>
      <c r="N279" s="120" t="e">
        <f t="shared" si="35"/>
        <v>#REF!</v>
      </c>
      <c r="O279" s="119" t="e">
        <f t="shared" si="37"/>
        <v>#REF!</v>
      </c>
      <c r="P279" s="120"/>
      <c r="Q279" s="120"/>
      <c r="R279" s="120" t="e">
        <f>IF(AND(J279=0,C279&gt;=設定シート!E$85,C279&lt;=設定シート!G$85),1,0)</f>
        <v>#REF!</v>
      </c>
    </row>
    <row r="280" spans="1:18" ht="15" customHeight="1">
      <c r="A280" s="14">
        <v>27</v>
      </c>
      <c r="B280" s="14">
        <v>1</v>
      </c>
      <c r="C280" s="14" t="e">
        <f>報告書!#REF!</f>
        <v>#REF!</v>
      </c>
      <c r="E280" s="14" t="e">
        <f>報告書!#REF!</f>
        <v>#REF!</v>
      </c>
      <c r="F280" s="14" t="e">
        <f>報告書!#REF!</f>
        <v>#REF!</v>
      </c>
      <c r="G280" s="87" t="str">
        <f>IF(ISERROR(VLOOKUP(E280,労務比率,報告書!#REF!,FALSE)),"",VLOOKUP(E280,労務比率,報告書!#REF!,FALSE))</f>
        <v/>
      </c>
      <c r="H280" s="87" t="str">
        <f>IF(ISERROR(VLOOKUP(E280,労務比率,報告書!#REF!+1,FALSE)),"",VLOOKUP(E280,労務比率,報告書!#REF!+1,FALSE))</f>
        <v/>
      </c>
      <c r="I280" s="14" t="e">
        <f>報告書!#REF!</f>
        <v>#REF!</v>
      </c>
      <c r="J280" s="14" t="e">
        <f>報告書!#REF!</f>
        <v>#REF!</v>
      </c>
      <c r="K280" s="14" t="e">
        <f>報告書!#REF!</f>
        <v>#REF!</v>
      </c>
      <c r="L280" s="116">
        <f t="shared" si="34"/>
        <v>0</v>
      </c>
      <c r="M280" s="87">
        <f t="shared" si="36"/>
        <v>0</v>
      </c>
      <c r="N280" s="120" t="e">
        <f t="shared" si="35"/>
        <v>#REF!</v>
      </c>
      <c r="O280" s="119" t="e">
        <f t="shared" si="37"/>
        <v>#REF!</v>
      </c>
      <c r="P280" s="120">
        <f>INT(SUMIF(O280:O288,0,I280:I288)*105/108)</f>
        <v>0</v>
      </c>
      <c r="Q280" s="123">
        <f>INT(P280*IF(COUNTIF(R280:R288,1)=0,0,SUMIF(R280:R288,1,G280:G288)/COUNTIF(R280:R288,1))/100)</f>
        <v>0</v>
      </c>
      <c r="R280" s="120" t="e">
        <f>IF(AND(J280=0,C280&gt;=設定シート!E$85,C280&lt;=設定シート!G$85),1,0)</f>
        <v>#REF!</v>
      </c>
    </row>
    <row r="281" spans="1:18" ht="15" customHeight="1">
      <c r="B281" s="14">
        <v>2</v>
      </c>
      <c r="C281" s="14" t="e">
        <f>報告書!#REF!</f>
        <v>#REF!</v>
      </c>
      <c r="E281" s="14" t="e">
        <f>報告書!#REF!</f>
        <v>#REF!</v>
      </c>
      <c r="F281" s="14" t="e">
        <f>報告書!#REF!</f>
        <v>#REF!</v>
      </c>
      <c r="G281" s="87" t="str">
        <f>IF(ISERROR(VLOOKUP(E281,労務比率,報告書!#REF!,FALSE)),"",VLOOKUP(E281,労務比率,報告書!#REF!,FALSE))</f>
        <v/>
      </c>
      <c r="H281" s="87" t="str">
        <f>IF(ISERROR(VLOOKUP(E281,労務比率,報告書!#REF!+1,FALSE)),"",VLOOKUP(E281,労務比率,報告書!#REF!+1,FALSE))</f>
        <v/>
      </c>
      <c r="I281" s="14" t="e">
        <f>報告書!#REF!</f>
        <v>#REF!</v>
      </c>
      <c r="J281" s="14" t="e">
        <f>報告書!#REF!</f>
        <v>#REF!</v>
      </c>
      <c r="K281" s="14" t="e">
        <f>報告書!#REF!</f>
        <v>#REF!</v>
      </c>
      <c r="L281" s="116">
        <f t="shared" si="34"/>
        <v>0</v>
      </c>
      <c r="M281" s="87">
        <f t="shared" si="36"/>
        <v>0</v>
      </c>
      <c r="N281" s="120" t="e">
        <f t="shared" si="35"/>
        <v>#REF!</v>
      </c>
      <c r="O281" s="119" t="e">
        <f t="shared" si="37"/>
        <v>#REF!</v>
      </c>
      <c r="P281" s="120"/>
      <c r="Q281" s="120"/>
      <c r="R281" s="120" t="e">
        <f>IF(AND(J281=0,C281&gt;=設定シート!E$85,C281&lt;=設定シート!G$85),1,0)</f>
        <v>#REF!</v>
      </c>
    </row>
    <row r="282" spans="1:18" ht="15" customHeight="1">
      <c r="B282" s="14">
        <v>3</v>
      </c>
      <c r="C282" s="14" t="e">
        <f>報告書!#REF!</f>
        <v>#REF!</v>
      </c>
      <c r="E282" s="14" t="e">
        <f>報告書!#REF!</f>
        <v>#REF!</v>
      </c>
      <c r="F282" s="14" t="e">
        <f>報告書!#REF!</f>
        <v>#REF!</v>
      </c>
      <c r="G282" s="87" t="str">
        <f>IF(ISERROR(VLOOKUP(E282,労務比率,報告書!#REF!,FALSE)),"",VLOOKUP(E282,労務比率,報告書!#REF!,FALSE))</f>
        <v/>
      </c>
      <c r="H282" s="87" t="str">
        <f>IF(ISERROR(VLOOKUP(E282,労務比率,報告書!#REF!+1,FALSE)),"",VLOOKUP(E282,労務比率,報告書!#REF!+1,FALSE))</f>
        <v/>
      </c>
      <c r="I282" s="14" t="e">
        <f>報告書!#REF!</f>
        <v>#REF!</v>
      </c>
      <c r="J282" s="14" t="e">
        <f>報告書!#REF!</f>
        <v>#REF!</v>
      </c>
      <c r="K282" s="14" t="e">
        <f>報告書!#REF!</f>
        <v>#REF!</v>
      </c>
      <c r="L282" s="116">
        <f t="shared" si="34"/>
        <v>0</v>
      </c>
      <c r="M282" s="87">
        <f t="shared" si="36"/>
        <v>0</v>
      </c>
      <c r="N282" s="120" t="e">
        <f t="shared" si="35"/>
        <v>#REF!</v>
      </c>
      <c r="O282" s="119" t="e">
        <f t="shared" si="37"/>
        <v>#REF!</v>
      </c>
      <c r="P282" s="120"/>
      <c r="Q282" s="120"/>
      <c r="R282" s="120" t="e">
        <f>IF(AND(J282=0,C282&gt;=設定シート!E$85,C282&lt;=設定シート!G$85),1,0)</f>
        <v>#REF!</v>
      </c>
    </row>
    <row r="283" spans="1:18" ht="15" customHeight="1">
      <c r="B283" s="14">
        <v>4</v>
      </c>
      <c r="C283" s="14" t="e">
        <f>報告書!#REF!</f>
        <v>#REF!</v>
      </c>
      <c r="E283" s="14" t="e">
        <f>報告書!#REF!</f>
        <v>#REF!</v>
      </c>
      <c r="F283" s="14" t="e">
        <f>報告書!#REF!</f>
        <v>#REF!</v>
      </c>
      <c r="G283" s="87" t="str">
        <f>IF(ISERROR(VLOOKUP(E283,労務比率,報告書!#REF!,FALSE)),"",VLOOKUP(E283,労務比率,報告書!#REF!,FALSE))</f>
        <v/>
      </c>
      <c r="H283" s="87" t="str">
        <f>IF(ISERROR(VLOOKUP(E283,労務比率,報告書!#REF!+1,FALSE)),"",VLOOKUP(E283,労務比率,報告書!#REF!+1,FALSE))</f>
        <v/>
      </c>
      <c r="I283" s="14" t="e">
        <f>報告書!#REF!</f>
        <v>#REF!</v>
      </c>
      <c r="J283" s="14" t="e">
        <f>報告書!#REF!</f>
        <v>#REF!</v>
      </c>
      <c r="K283" s="14" t="e">
        <f>報告書!#REF!</f>
        <v>#REF!</v>
      </c>
      <c r="L283" s="116">
        <f t="shared" si="34"/>
        <v>0</v>
      </c>
      <c r="M283" s="87">
        <f t="shared" si="36"/>
        <v>0</v>
      </c>
      <c r="N283" s="120" t="e">
        <f t="shared" si="35"/>
        <v>#REF!</v>
      </c>
      <c r="O283" s="119" t="e">
        <f t="shared" si="37"/>
        <v>#REF!</v>
      </c>
      <c r="P283" s="120"/>
      <c r="Q283" s="120"/>
      <c r="R283" s="120" t="e">
        <f>IF(AND(J283=0,C283&gt;=設定シート!E$85,C283&lt;=設定シート!G$85),1,0)</f>
        <v>#REF!</v>
      </c>
    </row>
    <row r="284" spans="1:18" ht="15" customHeight="1">
      <c r="B284" s="14">
        <v>5</v>
      </c>
      <c r="C284" s="14" t="e">
        <f>報告書!#REF!</f>
        <v>#REF!</v>
      </c>
      <c r="E284" s="14" t="e">
        <f>報告書!#REF!</f>
        <v>#REF!</v>
      </c>
      <c r="F284" s="14" t="e">
        <f>報告書!#REF!</f>
        <v>#REF!</v>
      </c>
      <c r="G284" s="87" t="str">
        <f>IF(ISERROR(VLOOKUP(E284,労務比率,報告書!#REF!,FALSE)),"",VLOOKUP(E284,労務比率,報告書!#REF!,FALSE))</f>
        <v/>
      </c>
      <c r="H284" s="87" t="str">
        <f>IF(ISERROR(VLOOKUP(E284,労務比率,報告書!#REF!+1,FALSE)),"",VLOOKUP(E284,労務比率,報告書!#REF!+1,FALSE))</f>
        <v/>
      </c>
      <c r="I284" s="14" t="e">
        <f>報告書!#REF!</f>
        <v>#REF!</v>
      </c>
      <c r="J284" s="14" t="e">
        <f>報告書!#REF!</f>
        <v>#REF!</v>
      </c>
      <c r="K284" s="14" t="e">
        <f>報告書!#REF!</f>
        <v>#REF!</v>
      </c>
      <c r="L284" s="116">
        <f t="shared" si="34"/>
        <v>0</v>
      </c>
      <c r="M284" s="87">
        <f t="shared" si="36"/>
        <v>0</v>
      </c>
      <c r="N284" s="120" t="e">
        <f t="shared" si="35"/>
        <v>#REF!</v>
      </c>
      <c r="O284" s="119" t="e">
        <f t="shared" si="37"/>
        <v>#REF!</v>
      </c>
      <c r="P284" s="120"/>
      <c r="Q284" s="120"/>
      <c r="R284" s="120" t="e">
        <f>IF(AND(J284=0,C284&gt;=設定シート!E$85,C284&lt;=設定シート!G$85),1,0)</f>
        <v>#REF!</v>
      </c>
    </row>
    <row r="285" spans="1:18" ht="15" customHeight="1">
      <c r="B285" s="14">
        <v>6</v>
      </c>
      <c r="C285" s="14" t="e">
        <f>報告書!#REF!</f>
        <v>#REF!</v>
      </c>
      <c r="E285" s="14" t="e">
        <f>報告書!#REF!</f>
        <v>#REF!</v>
      </c>
      <c r="F285" s="14" t="e">
        <f>報告書!#REF!</f>
        <v>#REF!</v>
      </c>
      <c r="G285" s="87" t="str">
        <f>IF(ISERROR(VLOOKUP(E285,労務比率,報告書!#REF!,FALSE)),"",VLOOKUP(E285,労務比率,報告書!#REF!,FALSE))</f>
        <v/>
      </c>
      <c r="H285" s="87" t="str">
        <f>IF(ISERROR(VLOOKUP(E285,労務比率,報告書!#REF!+1,FALSE)),"",VLOOKUP(E285,労務比率,報告書!#REF!+1,FALSE))</f>
        <v/>
      </c>
      <c r="I285" s="14" t="e">
        <f>報告書!#REF!</f>
        <v>#REF!</v>
      </c>
      <c r="J285" s="14" t="e">
        <f>報告書!#REF!</f>
        <v>#REF!</v>
      </c>
      <c r="K285" s="14" t="e">
        <f>報告書!#REF!</f>
        <v>#REF!</v>
      </c>
      <c r="L285" s="116">
        <f t="shared" si="34"/>
        <v>0</v>
      </c>
      <c r="M285" s="87">
        <f t="shared" si="36"/>
        <v>0</v>
      </c>
      <c r="N285" s="120" t="e">
        <f t="shared" si="35"/>
        <v>#REF!</v>
      </c>
      <c r="O285" s="119" t="e">
        <f t="shared" si="37"/>
        <v>#REF!</v>
      </c>
      <c r="P285" s="120"/>
      <c r="Q285" s="120"/>
      <c r="R285" s="120" t="e">
        <f>IF(AND(J285=0,C285&gt;=設定シート!E$85,C285&lt;=設定シート!G$85),1,0)</f>
        <v>#REF!</v>
      </c>
    </row>
    <row r="286" spans="1:18" ht="15" customHeight="1">
      <c r="B286" s="14">
        <v>7</v>
      </c>
      <c r="C286" s="14" t="e">
        <f>報告書!#REF!</f>
        <v>#REF!</v>
      </c>
      <c r="E286" s="14" t="e">
        <f>報告書!#REF!</f>
        <v>#REF!</v>
      </c>
      <c r="F286" s="14" t="e">
        <f>報告書!#REF!</f>
        <v>#REF!</v>
      </c>
      <c r="G286" s="87" t="str">
        <f>IF(ISERROR(VLOOKUP(E286,労務比率,報告書!#REF!,FALSE)),"",VLOOKUP(E286,労務比率,報告書!#REF!,FALSE))</f>
        <v/>
      </c>
      <c r="H286" s="87" t="str">
        <f>IF(ISERROR(VLOOKUP(E286,労務比率,報告書!#REF!+1,FALSE)),"",VLOOKUP(E286,労務比率,報告書!#REF!+1,FALSE))</f>
        <v/>
      </c>
      <c r="I286" s="14" t="e">
        <f>報告書!#REF!</f>
        <v>#REF!</v>
      </c>
      <c r="J286" s="14" t="e">
        <f>報告書!#REF!</f>
        <v>#REF!</v>
      </c>
      <c r="K286" s="14" t="e">
        <f>報告書!#REF!</f>
        <v>#REF!</v>
      </c>
      <c r="L286" s="116">
        <f t="shared" si="34"/>
        <v>0</v>
      </c>
      <c r="M286" s="87">
        <f t="shared" si="36"/>
        <v>0</v>
      </c>
      <c r="N286" s="120" t="e">
        <f t="shared" si="35"/>
        <v>#REF!</v>
      </c>
      <c r="O286" s="119" t="e">
        <f t="shared" si="37"/>
        <v>#REF!</v>
      </c>
      <c r="P286" s="120"/>
      <c r="Q286" s="120"/>
      <c r="R286" s="120" t="e">
        <f>IF(AND(J286=0,C286&gt;=設定シート!E$85,C286&lt;=設定シート!G$85),1,0)</f>
        <v>#REF!</v>
      </c>
    </row>
    <row r="287" spans="1:18" ht="15" customHeight="1">
      <c r="B287" s="14">
        <v>8</v>
      </c>
      <c r="C287" s="14" t="e">
        <f>報告書!#REF!</f>
        <v>#REF!</v>
      </c>
      <c r="E287" s="14" t="e">
        <f>報告書!#REF!</f>
        <v>#REF!</v>
      </c>
      <c r="F287" s="14" t="e">
        <f>報告書!#REF!</f>
        <v>#REF!</v>
      </c>
      <c r="G287" s="87" t="str">
        <f>IF(ISERROR(VLOOKUP(E287,労務比率,報告書!#REF!,FALSE)),"",VLOOKUP(E287,労務比率,報告書!#REF!,FALSE))</f>
        <v/>
      </c>
      <c r="H287" s="87" t="str">
        <f>IF(ISERROR(VLOOKUP(E287,労務比率,報告書!#REF!+1,FALSE)),"",VLOOKUP(E287,労務比率,報告書!#REF!+1,FALSE))</f>
        <v/>
      </c>
      <c r="I287" s="14" t="e">
        <f>報告書!#REF!</f>
        <v>#REF!</v>
      </c>
      <c r="J287" s="14" t="e">
        <f>報告書!#REF!</f>
        <v>#REF!</v>
      </c>
      <c r="K287" s="14" t="e">
        <f>報告書!#REF!</f>
        <v>#REF!</v>
      </c>
      <c r="L287" s="116">
        <f t="shared" si="34"/>
        <v>0</v>
      </c>
      <c r="M287" s="87">
        <f t="shared" si="36"/>
        <v>0</v>
      </c>
      <c r="N287" s="120" t="e">
        <f t="shared" si="35"/>
        <v>#REF!</v>
      </c>
      <c r="O287" s="119" t="e">
        <f t="shared" si="37"/>
        <v>#REF!</v>
      </c>
      <c r="P287" s="120"/>
      <c r="Q287" s="120"/>
      <c r="R287" s="120" t="e">
        <f>IF(AND(J287=0,C287&gt;=設定シート!E$85,C287&lt;=設定シート!G$85),1,0)</f>
        <v>#REF!</v>
      </c>
    </row>
    <row r="288" spans="1:18" ht="15" customHeight="1">
      <c r="B288" s="14">
        <v>9</v>
      </c>
      <c r="C288" s="14" t="e">
        <f>報告書!#REF!</f>
        <v>#REF!</v>
      </c>
      <c r="E288" s="14" t="e">
        <f>報告書!#REF!</f>
        <v>#REF!</v>
      </c>
      <c r="F288" s="14" t="e">
        <f>報告書!#REF!</f>
        <v>#REF!</v>
      </c>
      <c r="G288" s="87" t="str">
        <f>IF(ISERROR(VLOOKUP(E288,労務比率,報告書!#REF!,FALSE)),"",VLOOKUP(E288,労務比率,報告書!#REF!,FALSE))</f>
        <v/>
      </c>
      <c r="H288" s="87" t="str">
        <f>IF(ISERROR(VLOOKUP(E288,労務比率,報告書!#REF!+1,FALSE)),"",VLOOKUP(E288,労務比率,報告書!#REF!+1,FALSE))</f>
        <v/>
      </c>
      <c r="I288" s="14" t="e">
        <f>報告書!#REF!</f>
        <v>#REF!</v>
      </c>
      <c r="J288" s="14" t="e">
        <f>報告書!#REF!</f>
        <v>#REF!</v>
      </c>
      <c r="K288" s="14" t="e">
        <f>報告書!#REF!</f>
        <v>#REF!</v>
      </c>
      <c r="L288" s="116">
        <f t="shared" si="34"/>
        <v>0</v>
      </c>
      <c r="M288" s="87">
        <f t="shared" si="36"/>
        <v>0</v>
      </c>
      <c r="N288" s="120" t="e">
        <f t="shared" si="35"/>
        <v>#REF!</v>
      </c>
      <c r="O288" s="119" t="e">
        <f t="shared" si="37"/>
        <v>#REF!</v>
      </c>
      <c r="P288" s="120"/>
      <c r="Q288" s="120"/>
      <c r="R288" s="120" t="e">
        <f>IF(AND(J288=0,C288&gt;=設定シート!E$85,C288&lt;=設定シート!G$85),1,0)</f>
        <v>#REF!</v>
      </c>
    </row>
    <row r="289" spans="1:18" ht="15" customHeight="1">
      <c r="A289" s="14">
        <v>28</v>
      </c>
      <c r="B289" s="14">
        <v>1</v>
      </c>
      <c r="C289" s="14" t="e">
        <f>報告書!#REF!</f>
        <v>#REF!</v>
      </c>
      <c r="E289" s="14" t="e">
        <f>報告書!#REF!</f>
        <v>#REF!</v>
      </c>
      <c r="F289" s="14" t="e">
        <f>報告書!#REF!</f>
        <v>#REF!</v>
      </c>
      <c r="G289" s="87" t="str">
        <f>IF(ISERROR(VLOOKUP(E289,労務比率,報告書!#REF!,FALSE)),"",VLOOKUP(E289,労務比率,報告書!#REF!,FALSE))</f>
        <v/>
      </c>
      <c r="H289" s="87" t="str">
        <f>IF(ISERROR(VLOOKUP(E289,労務比率,報告書!#REF!+1,FALSE)),"",VLOOKUP(E289,労務比率,報告書!#REF!+1,FALSE))</f>
        <v/>
      </c>
      <c r="I289" s="14" t="e">
        <f>報告書!#REF!</f>
        <v>#REF!</v>
      </c>
      <c r="J289" s="14" t="e">
        <f>報告書!#REF!</f>
        <v>#REF!</v>
      </c>
      <c r="K289" s="14" t="e">
        <f>報告書!#REF!</f>
        <v>#REF!</v>
      </c>
      <c r="L289" s="116">
        <f t="shared" si="34"/>
        <v>0</v>
      </c>
      <c r="M289" s="87">
        <f t="shared" si="36"/>
        <v>0</v>
      </c>
      <c r="N289" s="120" t="e">
        <f t="shared" si="35"/>
        <v>#REF!</v>
      </c>
      <c r="O289" s="119" t="e">
        <f t="shared" si="37"/>
        <v>#REF!</v>
      </c>
      <c r="P289" s="120">
        <f>INT(SUMIF(O289:O297,0,I289:I297)*105/108)</f>
        <v>0</v>
      </c>
      <c r="Q289" s="123">
        <f>INT(P289*IF(COUNTIF(R289:R297,1)=0,0,SUMIF(R289:R297,1,G289:G297)/COUNTIF(R289:R297,1))/100)</f>
        <v>0</v>
      </c>
      <c r="R289" s="120" t="e">
        <f>IF(AND(J289=0,C289&gt;=設定シート!E$85,C289&lt;=設定シート!G$85),1,0)</f>
        <v>#REF!</v>
      </c>
    </row>
    <row r="290" spans="1:18" ht="15" customHeight="1">
      <c r="B290" s="14">
        <v>2</v>
      </c>
      <c r="C290" s="14" t="e">
        <f>報告書!#REF!</f>
        <v>#REF!</v>
      </c>
      <c r="E290" s="14" t="e">
        <f>報告書!#REF!</f>
        <v>#REF!</v>
      </c>
      <c r="F290" s="14" t="e">
        <f>報告書!#REF!</f>
        <v>#REF!</v>
      </c>
      <c r="G290" s="87" t="str">
        <f>IF(ISERROR(VLOOKUP(E290,労務比率,報告書!#REF!,FALSE)),"",VLOOKUP(E290,労務比率,報告書!#REF!,FALSE))</f>
        <v/>
      </c>
      <c r="H290" s="87" t="str">
        <f>IF(ISERROR(VLOOKUP(E290,労務比率,報告書!#REF!+1,FALSE)),"",VLOOKUP(E290,労務比率,報告書!#REF!+1,FALSE))</f>
        <v/>
      </c>
      <c r="I290" s="14" t="e">
        <f>報告書!#REF!</f>
        <v>#REF!</v>
      </c>
      <c r="J290" s="14" t="e">
        <f>報告書!#REF!</f>
        <v>#REF!</v>
      </c>
      <c r="K290" s="14" t="e">
        <f>報告書!#REF!</f>
        <v>#REF!</v>
      </c>
      <c r="L290" s="116">
        <f t="shared" si="34"/>
        <v>0</v>
      </c>
      <c r="M290" s="87">
        <f t="shared" si="36"/>
        <v>0</v>
      </c>
      <c r="N290" s="120" t="e">
        <f t="shared" si="35"/>
        <v>#REF!</v>
      </c>
      <c r="O290" s="119" t="e">
        <f t="shared" si="37"/>
        <v>#REF!</v>
      </c>
      <c r="P290" s="120"/>
      <c r="Q290" s="120"/>
      <c r="R290" s="120" t="e">
        <f>IF(AND(J290=0,C290&gt;=設定シート!E$85,C290&lt;=設定シート!G$85),1,0)</f>
        <v>#REF!</v>
      </c>
    </row>
    <row r="291" spans="1:18" ht="15" customHeight="1">
      <c r="B291" s="14">
        <v>3</v>
      </c>
      <c r="C291" s="14" t="e">
        <f>報告書!#REF!</f>
        <v>#REF!</v>
      </c>
      <c r="E291" s="14" t="e">
        <f>報告書!#REF!</f>
        <v>#REF!</v>
      </c>
      <c r="F291" s="14" t="e">
        <f>報告書!#REF!</f>
        <v>#REF!</v>
      </c>
      <c r="G291" s="87" t="str">
        <f>IF(ISERROR(VLOOKUP(E291,労務比率,報告書!#REF!,FALSE)),"",VLOOKUP(E291,労務比率,報告書!#REF!,FALSE))</f>
        <v/>
      </c>
      <c r="H291" s="87" t="str">
        <f>IF(ISERROR(VLOOKUP(E291,労務比率,報告書!#REF!+1,FALSE)),"",VLOOKUP(E291,労務比率,報告書!#REF!+1,FALSE))</f>
        <v/>
      </c>
      <c r="I291" s="14" t="e">
        <f>報告書!#REF!</f>
        <v>#REF!</v>
      </c>
      <c r="J291" s="14" t="e">
        <f>報告書!#REF!</f>
        <v>#REF!</v>
      </c>
      <c r="K291" s="14" t="e">
        <f>報告書!#REF!</f>
        <v>#REF!</v>
      </c>
      <c r="L291" s="116">
        <f t="shared" si="34"/>
        <v>0</v>
      </c>
      <c r="M291" s="87">
        <f t="shared" si="36"/>
        <v>0</v>
      </c>
      <c r="N291" s="120" t="e">
        <f t="shared" si="35"/>
        <v>#REF!</v>
      </c>
      <c r="O291" s="119" t="e">
        <f t="shared" si="37"/>
        <v>#REF!</v>
      </c>
      <c r="P291" s="120"/>
      <c r="Q291" s="120"/>
      <c r="R291" s="120" t="e">
        <f>IF(AND(J291=0,C291&gt;=設定シート!E$85,C291&lt;=設定シート!G$85),1,0)</f>
        <v>#REF!</v>
      </c>
    </row>
    <row r="292" spans="1:18" ht="15" customHeight="1">
      <c r="B292" s="14">
        <v>4</v>
      </c>
      <c r="C292" s="14" t="e">
        <f>報告書!#REF!</f>
        <v>#REF!</v>
      </c>
      <c r="E292" s="14" t="e">
        <f>報告書!#REF!</f>
        <v>#REF!</v>
      </c>
      <c r="F292" s="14" t="e">
        <f>報告書!#REF!</f>
        <v>#REF!</v>
      </c>
      <c r="G292" s="87" t="str">
        <f>IF(ISERROR(VLOOKUP(E292,労務比率,報告書!#REF!,FALSE)),"",VLOOKUP(E292,労務比率,報告書!#REF!,FALSE))</f>
        <v/>
      </c>
      <c r="H292" s="87" t="str">
        <f>IF(ISERROR(VLOOKUP(E292,労務比率,報告書!#REF!+1,FALSE)),"",VLOOKUP(E292,労務比率,報告書!#REF!+1,FALSE))</f>
        <v/>
      </c>
      <c r="I292" s="14" t="e">
        <f>報告書!#REF!</f>
        <v>#REF!</v>
      </c>
      <c r="J292" s="14" t="e">
        <f>報告書!#REF!</f>
        <v>#REF!</v>
      </c>
      <c r="K292" s="14" t="e">
        <f>報告書!#REF!</f>
        <v>#REF!</v>
      </c>
      <c r="L292" s="116">
        <f t="shared" si="34"/>
        <v>0</v>
      </c>
      <c r="M292" s="87">
        <f t="shared" si="36"/>
        <v>0</v>
      </c>
      <c r="N292" s="120" t="e">
        <f t="shared" si="35"/>
        <v>#REF!</v>
      </c>
      <c r="O292" s="119" t="e">
        <f t="shared" si="37"/>
        <v>#REF!</v>
      </c>
      <c r="P292" s="120"/>
      <c r="Q292" s="120"/>
      <c r="R292" s="120" t="e">
        <f>IF(AND(J292=0,C292&gt;=設定シート!E$85,C292&lt;=設定シート!G$85),1,0)</f>
        <v>#REF!</v>
      </c>
    </row>
    <row r="293" spans="1:18" ht="15" customHeight="1">
      <c r="B293" s="14">
        <v>5</v>
      </c>
      <c r="C293" s="14" t="e">
        <f>報告書!#REF!</f>
        <v>#REF!</v>
      </c>
      <c r="E293" s="14" t="e">
        <f>報告書!#REF!</f>
        <v>#REF!</v>
      </c>
      <c r="F293" s="14" t="e">
        <f>報告書!#REF!</f>
        <v>#REF!</v>
      </c>
      <c r="G293" s="87" t="str">
        <f>IF(ISERROR(VLOOKUP(E293,労務比率,報告書!#REF!,FALSE)),"",VLOOKUP(E293,労務比率,報告書!#REF!,FALSE))</f>
        <v/>
      </c>
      <c r="H293" s="87" t="str">
        <f>IF(ISERROR(VLOOKUP(E293,労務比率,報告書!#REF!+1,FALSE)),"",VLOOKUP(E293,労務比率,報告書!#REF!+1,FALSE))</f>
        <v/>
      </c>
      <c r="I293" s="14" t="e">
        <f>報告書!#REF!</f>
        <v>#REF!</v>
      </c>
      <c r="J293" s="14" t="e">
        <f>報告書!#REF!</f>
        <v>#REF!</v>
      </c>
      <c r="K293" s="14" t="e">
        <f>報告書!#REF!</f>
        <v>#REF!</v>
      </c>
      <c r="L293" s="116">
        <f t="shared" si="34"/>
        <v>0</v>
      </c>
      <c r="M293" s="87">
        <f t="shared" si="36"/>
        <v>0</v>
      </c>
      <c r="N293" s="120" t="e">
        <f t="shared" si="35"/>
        <v>#REF!</v>
      </c>
      <c r="O293" s="119" t="e">
        <f t="shared" si="37"/>
        <v>#REF!</v>
      </c>
      <c r="P293" s="120"/>
      <c r="Q293" s="120"/>
      <c r="R293" s="120" t="e">
        <f>IF(AND(J293=0,C293&gt;=設定シート!E$85,C293&lt;=設定シート!G$85),1,0)</f>
        <v>#REF!</v>
      </c>
    </row>
    <row r="294" spans="1:18" ht="15" customHeight="1">
      <c r="B294" s="14">
        <v>6</v>
      </c>
      <c r="C294" s="14" t="e">
        <f>報告書!#REF!</f>
        <v>#REF!</v>
      </c>
      <c r="E294" s="14" t="e">
        <f>報告書!#REF!</f>
        <v>#REF!</v>
      </c>
      <c r="F294" s="14" t="e">
        <f>報告書!#REF!</f>
        <v>#REF!</v>
      </c>
      <c r="G294" s="87" t="str">
        <f>IF(ISERROR(VLOOKUP(E294,労務比率,報告書!#REF!,FALSE)),"",VLOOKUP(E294,労務比率,報告書!#REF!,FALSE))</f>
        <v/>
      </c>
      <c r="H294" s="87" t="str">
        <f>IF(ISERROR(VLOOKUP(E294,労務比率,報告書!#REF!+1,FALSE)),"",VLOOKUP(E294,労務比率,報告書!#REF!+1,FALSE))</f>
        <v/>
      </c>
      <c r="I294" s="14" t="e">
        <f>報告書!#REF!</f>
        <v>#REF!</v>
      </c>
      <c r="J294" s="14" t="e">
        <f>報告書!#REF!</f>
        <v>#REF!</v>
      </c>
      <c r="K294" s="14" t="e">
        <f>報告書!#REF!</f>
        <v>#REF!</v>
      </c>
      <c r="L294" s="116">
        <f t="shared" si="34"/>
        <v>0</v>
      </c>
      <c r="M294" s="87">
        <f t="shared" si="36"/>
        <v>0</v>
      </c>
      <c r="N294" s="120" t="e">
        <f t="shared" si="35"/>
        <v>#REF!</v>
      </c>
      <c r="O294" s="119" t="e">
        <f t="shared" si="37"/>
        <v>#REF!</v>
      </c>
      <c r="P294" s="120"/>
      <c r="Q294" s="120"/>
      <c r="R294" s="120" t="e">
        <f>IF(AND(J294=0,C294&gt;=設定シート!E$85,C294&lt;=設定シート!G$85),1,0)</f>
        <v>#REF!</v>
      </c>
    </row>
    <row r="295" spans="1:18" ht="15" customHeight="1">
      <c r="B295" s="14">
        <v>7</v>
      </c>
      <c r="C295" s="14" t="e">
        <f>報告書!#REF!</f>
        <v>#REF!</v>
      </c>
      <c r="E295" s="14" t="e">
        <f>報告書!#REF!</f>
        <v>#REF!</v>
      </c>
      <c r="F295" s="14" t="e">
        <f>報告書!#REF!</f>
        <v>#REF!</v>
      </c>
      <c r="G295" s="87" t="str">
        <f>IF(ISERROR(VLOOKUP(E295,労務比率,報告書!#REF!,FALSE)),"",VLOOKUP(E295,労務比率,報告書!#REF!,FALSE))</f>
        <v/>
      </c>
      <c r="H295" s="87" t="str">
        <f>IF(ISERROR(VLOOKUP(E295,労務比率,報告書!#REF!+1,FALSE)),"",VLOOKUP(E295,労務比率,報告書!#REF!+1,FALSE))</f>
        <v/>
      </c>
      <c r="I295" s="14" t="e">
        <f>報告書!#REF!</f>
        <v>#REF!</v>
      </c>
      <c r="J295" s="14" t="e">
        <f>報告書!#REF!</f>
        <v>#REF!</v>
      </c>
      <c r="K295" s="14" t="e">
        <f>報告書!#REF!</f>
        <v>#REF!</v>
      </c>
      <c r="L295" s="116">
        <f t="shared" si="34"/>
        <v>0</v>
      </c>
      <c r="M295" s="87">
        <f t="shared" si="36"/>
        <v>0</v>
      </c>
      <c r="N295" s="120" t="e">
        <f t="shared" si="35"/>
        <v>#REF!</v>
      </c>
      <c r="O295" s="119" t="e">
        <f t="shared" si="37"/>
        <v>#REF!</v>
      </c>
      <c r="P295" s="120"/>
      <c r="Q295" s="120"/>
      <c r="R295" s="120" t="e">
        <f>IF(AND(J295=0,C295&gt;=設定シート!E$85,C295&lt;=設定シート!G$85),1,0)</f>
        <v>#REF!</v>
      </c>
    </row>
    <row r="296" spans="1:18" ht="15" customHeight="1">
      <c r="B296" s="14">
        <v>8</v>
      </c>
      <c r="C296" s="14" t="e">
        <f>報告書!#REF!</f>
        <v>#REF!</v>
      </c>
      <c r="E296" s="14" t="e">
        <f>報告書!#REF!</f>
        <v>#REF!</v>
      </c>
      <c r="F296" s="14" t="e">
        <f>報告書!#REF!</f>
        <v>#REF!</v>
      </c>
      <c r="G296" s="87" t="str">
        <f>IF(ISERROR(VLOOKUP(E296,労務比率,報告書!#REF!,FALSE)),"",VLOOKUP(E296,労務比率,報告書!#REF!,FALSE))</f>
        <v/>
      </c>
      <c r="H296" s="87" t="str">
        <f>IF(ISERROR(VLOOKUP(E296,労務比率,報告書!#REF!+1,FALSE)),"",VLOOKUP(E296,労務比率,報告書!#REF!+1,FALSE))</f>
        <v/>
      </c>
      <c r="I296" s="14" t="e">
        <f>報告書!#REF!</f>
        <v>#REF!</v>
      </c>
      <c r="J296" s="14" t="e">
        <f>報告書!#REF!</f>
        <v>#REF!</v>
      </c>
      <c r="K296" s="14" t="e">
        <f>報告書!#REF!</f>
        <v>#REF!</v>
      </c>
      <c r="L296" s="116">
        <f t="shared" si="34"/>
        <v>0</v>
      </c>
      <c r="M296" s="87">
        <f t="shared" si="36"/>
        <v>0</v>
      </c>
      <c r="N296" s="120" t="e">
        <f t="shared" si="35"/>
        <v>#REF!</v>
      </c>
      <c r="O296" s="119" t="e">
        <f t="shared" si="37"/>
        <v>#REF!</v>
      </c>
      <c r="P296" s="120"/>
      <c r="Q296" s="120"/>
      <c r="R296" s="120" t="e">
        <f>IF(AND(J296=0,C296&gt;=設定シート!E$85,C296&lt;=設定シート!G$85),1,0)</f>
        <v>#REF!</v>
      </c>
    </row>
    <row r="297" spans="1:18" ht="15" customHeight="1">
      <c r="B297" s="14">
        <v>9</v>
      </c>
      <c r="C297" s="14" t="e">
        <f>報告書!#REF!</f>
        <v>#REF!</v>
      </c>
      <c r="E297" s="14" t="e">
        <f>報告書!#REF!</f>
        <v>#REF!</v>
      </c>
      <c r="F297" s="14" t="e">
        <f>報告書!#REF!</f>
        <v>#REF!</v>
      </c>
      <c r="G297" s="87" t="str">
        <f>IF(ISERROR(VLOOKUP(E297,労務比率,報告書!#REF!,FALSE)),"",VLOOKUP(E297,労務比率,報告書!#REF!,FALSE))</f>
        <v/>
      </c>
      <c r="H297" s="87" t="str">
        <f>IF(ISERROR(VLOOKUP(E297,労務比率,報告書!#REF!+1,FALSE)),"",VLOOKUP(E297,労務比率,報告書!#REF!+1,FALSE))</f>
        <v/>
      </c>
      <c r="I297" s="14" t="e">
        <f>報告書!#REF!</f>
        <v>#REF!</v>
      </c>
      <c r="J297" s="14" t="e">
        <f>報告書!#REF!</f>
        <v>#REF!</v>
      </c>
      <c r="K297" s="14" t="e">
        <f>報告書!#REF!</f>
        <v>#REF!</v>
      </c>
      <c r="L297" s="116">
        <f t="shared" si="34"/>
        <v>0</v>
      </c>
      <c r="M297" s="87">
        <f t="shared" si="36"/>
        <v>0</v>
      </c>
      <c r="N297" s="120" t="e">
        <f t="shared" si="35"/>
        <v>#REF!</v>
      </c>
      <c r="O297" s="119" t="e">
        <f t="shared" si="37"/>
        <v>#REF!</v>
      </c>
      <c r="P297" s="120"/>
      <c r="Q297" s="120"/>
      <c r="R297" s="120" t="e">
        <f>IF(AND(J297=0,C297&gt;=設定シート!E$85,C297&lt;=設定シート!G$85),1,0)</f>
        <v>#REF!</v>
      </c>
    </row>
    <row r="298" spans="1:18" ht="15" customHeight="1">
      <c r="A298" s="14">
        <v>29</v>
      </c>
      <c r="B298" s="14">
        <v>1</v>
      </c>
      <c r="C298" s="14" t="e">
        <f>報告書!#REF!</f>
        <v>#REF!</v>
      </c>
      <c r="E298" s="14" t="e">
        <f>報告書!#REF!</f>
        <v>#REF!</v>
      </c>
      <c r="F298" s="14" t="e">
        <f>報告書!#REF!</f>
        <v>#REF!</v>
      </c>
      <c r="G298" s="87" t="str">
        <f>IF(ISERROR(VLOOKUP(E298,労務比率,報告書!#REF!,FALSE)),"",VLOOKUP(E298,労務比率,報告書!#REF!,FALSE))</f>
        <v/>
      </c>
      <c r="H298" s="87" t="str">
        <f>IF(ISERROR(VLOOKUP(E298,労務比率,報告書!#REF!+1,FALSE)),"",VLOOKUP(E298,労務比率,報告書!#REF!+1,FALSE))</f>
        <v/>
      </c>
      <c r="I298" s="14" t="e">
        <f>報告書!#REF!</f>
        <v>#REF!</v>
      </c>
      <c r="J298" s="14" t="e">
        <f>報告書!#REF!</f>
        <v>#REF!</v>
      </c>
      <c r="K298" s="14" t="e">
        <f>報告書!#REF!</f>
        <v>#REF!</v>
      </c>
      <c r="L298" s="116">
        <f t="shared" si="34"/>
        <v>0</v>
      </c>
      <c r="M298" s="87">
        <f t="shared" si="36"/>
        <v>0</v>
      </c>
      <c r="N298" s="120" t="e">
        <f t="shared" si="35"/>
        <v>#REF!</v>
      </c>
      <c r="O298" s="119" t="e">
        <f t="shared" si="37"/>
        <v>#REF!</v>
      </c>
      <c r="P298" s="120">
        <f>INT(SUMIF(O298:O306,0,I298:I306)*105/108)</f>
        <v>0</v>
      </c>
      <c r="Q298" s="123">
        <f>INT(P298*IF(COUNTIF(R298:R306,1)=0,0,SUMIF(R298:R306,1,G298:G306)/COUNTIF(R298:R306,1))/100)</f>
        <v>0</v>
      </c>
      <c r="R298" s="120" t="e">
        <f>IF(AND(J298=0,C298&gt;=設定シート!E$85,C298&lt;=設定シート!G$85),1,0)</f>
        <v>#REF!</v>
      </c>
    </row>
    <row r="299" spans="1:18" ht="15" customHeight="1">
      <c r="B299" s="14">
        <v>2</v>
      </c>
      <c r="C299" s="14" t="e">
        <f>報告書!#REF!</f>
        <v>#REF!</v>
      </c>
      <c r="E299" s="14" t="e">
        <f>報告書!#REF!</f>
        <v>#REF!</v>
      </c>
      <c r="F299" s="14" t="e">
        <f>報告書!#REF!</f>
        <v>#REF!</v>
      </c>
      <c r="G299" s="87" t="str">
        <f>IF(ISERROR(VLOOKUP(E299,労務比率,報告書!#REF!,FALSE)),"",VLOOKUP(E299,労務比率,報告書!#REF!,FALSE))</f>
        <v/>
      </c>
      <c r="H299" s="87" t="str">
        <f>IF(ISERROR(VLOOKUP(E299,労務比率,報告書!#REF!+1,FALSE)),"",VLOOKUP(E299,労務比率,報告書!#REF!+1,FALSE))</f>
        <v/>
      </c>
      <c r="I299" s="14" t="e">
        <f>報告書!#REF!</f>
        <v>#REF!</v>
      </c>
      <c r="J299" s="14" t="e">
        <f>報告書!#REF!</f>
        <v>#REF!</v>
      </c>
      <c r="K299" s="14" t="e">
        <f>報告書!#REF!</f>
        <v>#REF!</v>
      </c>
      <c r="L299" s="116">
        <f t="shared" si="34"/>
        <v>0</v>
      </c>
      <c r="M299" s="87">
        <f t="shared" si="36"/>
        <v>0</v>
      </c>
      <c r="N299" s="120" t="e">
        <f t="shared" si="35"/>
        <v>#REF!</v>
      </c>
      <c r="O299" s="119" t="e">
        <f t="shared" si="37"/>
        <v>#REF!</v>
      </c>
      <c r="P299" s="120"/>
      <c r="Q299" s="120"/>
      <c r="R299" s="120" t="e">
        <f>IF(AND(J299=0,C299&gt;=設定シート!E$85,C299&lt;=設定シート!G$85),1,0)</f>
        <v>#REF!</v>
      </c>
    </row>
    <row r="300" spans="1:18" ht="15" customHeight="1">
      <c r="B300" s="14">
        <v>3</v>
      </c>
      <c r="C300" s="14" t="e">
        <f>報告書!#REF!</f>
        <v>#REF!</v>
      </c>
      <c r="E300" s="14" t="e">
        <f>報告書!#REF!</f>
        <v>#REF!</v>
      </c>
      <c r="F300" s="14" t="e">
        <f>報告書!#REF!</f>
        <v>#REF!</v>
      </c>
      <c r="G300" s="87" t="str">
        <f>IF(ISERROR(VLOOKUP(E300,労務比率,報告書!#REF!,FALSE)),"",VLOOKUP(E300,労務比率,報告書!#REF!,FALSE))</f>
        <v/>
      </c>
      <c r="H300" s="87" t="str">
        <f>IF(ISERROR(VLOOKUP(E300,労務比率,報告書!#REF!+1,FALSE)),"",VLOOKUP(E300,労務比率,報告書!#REF!+1,FALSE))</f>
        <v/>
      </c>
      <c r="I300" s="14" t="e">
        <f>報告書!#REF!</f>
        <v>#REF!</v>
      </c>
      <c r="J300" s="14" t="e">
        <f>報告書!#REF!</f>
        <v>#REF!</v>
      </c>
      <c r="K300" s="14" t="e">
        <f>報告書!#REF!</f>
        <v>#REF!</v>
      </c>
      <c r="L300" s="116">
        <f t="shared" si="34"/>
        <v>0</v>
      </c>
      <c r="M300" s="87">
        <f t="shared" si="36"/>
        <v>0</v>
      </c>
      <c r="N300" s="120" t="e">
        <f t="shared" si="35"/>
        <v>#REF!</v>
      </c>
      <c r="O300" s="119" t="e">
        <f t="shared" si="37"/>
        <v>#REF!</v>
      </c>
      <c r="P300" s="120"/>
      <c r="Q300" s="120"/>
      <c r="R300" s="120" t="e">
        <f>IF(AND(J300=0,C300&gt;=設定シート!E$85,C300&lt;=設定シート!G$85),1,0)</f>
        <v>#REF!</v>
      </c>
    </row>
    <row r="301" spans="1:18" ht="15" customHeight="1">
      <c r="B301" s="14">
        <v>4</v>
      </c>
      <c r="C301" s="14" t="e">
        <f>報告書!#REF!</f>
        <v>#REF!</v>
      </c>
      <c r="E301" s="14" t="e">
        <f>報告書!#REF!</f>
        <v>#REF!</v>
      </c>
      <c r="F301" s="14" t="e">
        <f>報告書!#REF!</f>
        <v>#REF!</v>
      </c>
      <c r="G301" s="87" t="str">
        <f>IF(ISERROR(VLOOKUP(E301,労務比率,報告書!#REF!,FALSE)),"",VLOOKUP(E301,労務比率,報告書!#REF!,FALSE))</f>
        <v/>
      </c>
      <c r="H301" s="87" t="str">
        <f>IF(ISERROR(VLOOKUP(E301,労務比率,報告書!#REF!+1,FALSE)),"",VLOOKUP(E301,労務比率,報告書!#REF!+1,FALSE))</f>
        <v/>
      </c>
      <c r="I301" s="14" t="e">
        <f>報告書!#REF!</f>
        <v>#REF!</v>
      </c>
      <c r="J301" s="14" t="e">
        <f>報告書!#REF!</f>
        <v>#REF!</v>
      </c>
      <c r="K301" s="14" t="e">
        <f>報告書!#REF!</f>
        <v>#REF!</v>
      </c>
      <c r="L301" s="116">
        <f t="shared" si="34"/>
        <v>0</v>
      </c>
      <c r="M301" s="87">
        <f t="shared" si="36"/>
        <v>0</v>
      </c>
      <c r="N301" s="120" t="e">
        <f t="shared" si="35"/>
        <v>#REF!</v>
      </c>
      <c r="O301" s="119" t="e">
        <f t="shared" si="37"/>
        <v>#REF!</v>
      </c>
      <c r="P301" s="120"/>
      <c r="Q301" s="120"/>
      <c r="R301" s="120" t="e">
        <f>IF(AND(J301=0,C301&gt;=設定シート!E$85,C301&lt;=設定シート!G$85),1,0)</f>
        <v>#REF!</v>
      </c>
    </row>
    <row r="302" spans="1:18" ht="15" customHeight="1">
      <c r="B302" s="14">
        <v>5</v>
      </c>
      <c r="C302" s="14" t="e">
        <f>報告書!#REF!</f>
        <v>#REF!</v>
      </c>
      <c r="E302" s="14" t="e">
        <f>報告書!#REF!</f>
        <v>#REF!</v>
      </c>
      <c r="F302" s="14" t="e">
        <f>報告書!#REF!</f>
        <v>#REF!</v>
      </c>
      <c r="G302" s="87" t="str">
        <f>IF(ISERROR(VLOOKUP(E302,労務比率,報告書!#REF!,FALSE)),"",VLOOKUP(E302,労務比率,報告書!#REF!,FALSE))</f>
        <v/>
      </c>
      <c r="H302" s="87" t="str">
        <f>IF(ISERROR(VLOOKUP(E302,労務比率,報告書!#REF!+1,FALSE)),"",VLOOKUP(E302,労務比率,報告書!#REF!+1,FALSE))</f>
        <v/>
      </c>
      <c r="I302" s="14" t="e">
        <f>報告書!#REF!</f>
        <v>#REF!</v>
      </c>
      <c r="J302" s="14" t="e">
        <f>報告書!#REF!</f>
        <v>#REF!</v>
      </c>
      <c r="K302" s="14" t="e">
        <f>報告書!#REF!</f>
        <v>#REF!</v>
      </c>
      <c r="L302" s="116">
        <f t="shared" si="34"/>
        <v>0</v>
      </c>
      <c r="M302" s="87">
        <f t="shared" si="36"/>
        <v>0</v>
      </c>
      <c r="N302" s="120" t="e">
        <f t="shared" si="35"/>
        <v>#REF!</v>
      </c>
      <c r="O302" s="119" t="e">
        <f t="shared" si="37"/>
        <v>#REF!</v>
      </c>
      <c r="P302" s="120"/>
      <c r="Q302" s="120"/>
      <c r="R302" s="120" t="e">
        <f>IF(AND(J302=0,C302&gt;=設定シート!E$85,C302&lt;=設定シート!G$85),1,0)</f>
        <v>#REF!</v>
      </c>
    </row>
    <row r="303" spans="1:18" ht="15" customHeight="1">
      <c r="B303" s="14">
        <v>6</v>
      </c>
      <c r="C303" s="14" t="e">
        <f>報告書!#REF!</f>
        <v>#REF!</v>
      </c>
      <c r="E303" s="14" t="e">
        <f>報告書!#REF!</f>
        <v>#REF!</v>
      </c>
      <c r="F303" s="14" t="e">
        <f>報告書!#REF!</f>
        <v>#REF!</v>
      </c>
      <c r="G303" s="87" t="str">
        <f>IF(ISERROR(VLOOKUP(E303,労務比率,報告書!#REF!,FALSE)),"",VLOOKUP(E303,労務比率,報告書!#REF!,FALSE))</f>
        <v/>
      </c>
      <c r="H303" s="87" t="str">
        <f>IF(ISERROR(VLOOKUP(E303,労務比率,報告書!#REF!+1,FALSE)),"",VLOOKUP(E303,労務比率,報告書!#REF!+1,FALSE))</f>
        <v/>
      </c>
      <c r="I303" s="14" t="e">
        <f>報告書!#REF!</f>
        <v>#REF!</v>
      </c>
      <c r="J303" s="14" t="e">
        <f>報告書!#REF!</f>
        <v>#REF!</v>
      </c>
      <c r="K303" s="14" t="e">
        <f>報告書!#REF!</f>
        <v>#REF!</v>
      </c>
      <c r="L303" s="116">
        <f t="shared" si="34"/>
        <v>0</v>
      </c>
      <c r="M303" s="87">
        <f t="shared" si="36"/>
        <v>0</v>
      </c>
      <c r="N303" s="120" t="e">
        <f t="shared" si="35"/>
        <v>#REF!</v>
      </c>
      <c r="O303" s="119" t="e">
        <f t="shared" si="37"/>
        <v>#REF!</v>
      </c>
      <c r="P303" s="120"/>
      <c r="Q303" s="120"/>
      <c r="R303" s="120" t="e">
        <f>IF(AND(J303=0,C303&gt;=設定シート!E$85,C303&lt;=設定シート!G$85),1,0)</f>
        <v>#REF!</v>
      </c>
    </row>
    <row r="304" spans="1:18" ht="15" customHeight="1">
      <c r="B304" s="14">
        <v>7</v>
      </c>
      <c r="C304" s="14" t="e">
        <f>報告書!#REF!</f>
        <v>#REF!</v>
      </c>
      <c r="E304" s="14" t="e">
        <f>報告書!#REF!</f>
        <v>#REF!</v>
      </c>
      <c r="F304" s="14" t="e">
        <f>報告書!#REF!</f>
        <v>#REF!</v>
      </c>
      <c r="G304" s="87" t="str">
        <f>IF(ISERROR(VLOOKUP(E304,労務比率,報告書!#REF!,FALSE)),"",VLOOKUP(E304,労務比率,報告書!#REF!,FALSE))</f>
        <v/>
      </c>
      <c r="H304" s="87" t="str">
        <f>IF(ISERROR(VLOOKUP(E304,労務比率,報告書!#REF!+1,FALSE)),"",VLOOKUP(E304,労務比率,報告書!#REF!+1,FALSE))</f>
        <v/>
      </c>
      <c r="I304" s="14" t="e">
        <f>報告書!#REF!</f>
        <v>#REF!</v>
      </c>
      <c r="J304" s="14" t="e">
        <f>報告書!#REF!</f>
        <v>#REF!</v>
      </c>
      <c r="K304" s="14" t="e">
        <f>報告書!#REF!</f>
        <v>#REF!</v>
      </c>
      <c r="L304" s="116">
        <f t="shared" si="34"/>
        <v>0</v>
      </c>
      <c r="M304" s="87">
        <f t="shared" si="36"/>
        <v>0</v>
      </c>
      <c r="N304" s="120" t="e">
        <f t="shared" si="35"/>
        <v>#REF!</v>
      </c>
      <c r="O304" s="119" t="e">
        <f t="shared" si="37"/>
        <v>#REF!</v>
      </c>
      <c r="P304" s="120"/>
      <c r="Q304" s="120"/>
      <c r="R304" s="120" t="e">
        <f>IF(AND(J304=0,C304&gt;=設定シート!E$85,C304&lt;=設定シート!G$85),1,0)</f>
        <v>#REF!</v>
      </c>
    </row>
    <row r="305" spans="1:18" ht="15" customHeight="1">
      <c r="B305" s="14">
        <v>8</v>
      </c>
      <c r="C305" s="14" t="e">
        <f>報告書!#REF!</f>
        <v>#REF!</v>
      </c>
      <c r="E305" s="14" t="e">
        <f>報告書!#REF!</f>
        <v>#REF!</v>
      </c>
      <c r="F305" s="14" t="e">
        <f>報告書!#REF!</f>
        <v>#REF!</v>
      </c>
      <c r="G305" s="87" t="str">
        <f>IF(ISERROR(VLOOKUP(E305,労務比率,報告書!#REF!,FALSE)),"",VLOOKUP(E305,労務比率,報告書!#REF!,FALSE))</f>
        <v/>
      </c>
      <c r="H305" s="87" t="str">
        <f>IF(ISERROR(VLOOKUP(E305,労務比率,報告書!#REF!+1,FALSE)),"",VLOOKUP(E305,労務比率,報告書!#REF!+1,FALSE))</f>
        <v/>
      </c>
      <c r="I305" s="14" t="e">
        <f>報告書!#REF!</f>
        <v>#REF!</v>
      </c>
      <c r="J305" s="14" t="e">
        <f>報告書!#REF!</f>
        <v>#REF!</v>
      </c>
      <c r="K305" s="14" t="e">
        <f>報告書!#REF!</f>
        <v>#REF!</v>
      </c>
      <c r="L305" s="116">
        <f t="shared" si="34"/>
        <v>0</v>
      </c>
      <c r="M305" s="87">
        <f t="shared" si="36"/>
        <v>0</v>
      </c>
      <c r="N305" s="120" t="e">
        <f t="shared" si="35"/>
        <v>#REF!</v>
      </c>
      <c r="O305" s="119" t="e">
        <f t="shared" si="37"/>
        <v>#REF!</v>
      </c>
      <c r="P305" s="120"/>
      <c r="Q305" s="120"/>
      <c r="R305" s="120" t="e">
        <f>IF(AND(J305=0,C305&gt;=設定シート!E$85,C305&lt;=設定シート!G$85),1,0)</f>
        <v>#REF!</v>
      </c>
    </row>
    <row r="306" spans="1:18" ht="15" customHeight="1">
      <c r="B306" s="14">
        <v>9</v>
      </c>
      <c r="C306" s="14" t="e">
        <f>報告書!#REF!</f>
        <v>#REF!</v>
      </c>
      <c r="E306" s="14" t="e">
        <f>報告書!#REF!</f>
        <v>#REF!</v>
      </c>
      <c r="F306" s="14" t="e">
        <f>報告書!#REF!</f>
        <v>#REF!</v>
      </c>
      <c r="G306" s="87" t="str">
        <f>IF(ISERROR(VLOOKUP(E306,労務比率,報告書!#REF!,FALSE)),"",VLOOKUP(E306,労務比率,報告書!#REF!,FALSE))</f>
        <v/>
      </c>
      <c r="H306" s="87" t="str">
        <f>IF(ISERROR(VLOOKUP(E306,労務比率,報告書!#REF!+1,FALSE)),"",VLOOKUP(E306,労務比率,報告書!#REF!+1,FALSE))</f>
        <v/>
      </c>
      <c r="I306" s="14" t="e">
        <f>報告書!#REF!</f>
        <v>#REF!</v>
      </c>
      <c r="J306" s="14" t="e">
        <f>報告書!#REF!</f>
        <v>#REF!</v>
      </c>
      <c r="K306" s="14" t="e">
        <f>報告書!#REF!</f>
        <v>#REF!</v>
      </c>
      <c r="L306" s="116">
        <f t="shared" si="34"/>
        <v>0</v>
      </c>
      <c r="M306" s="87">
        <f t="shared" si="36"/>
        <v>0</v>
      </c>
      <c r="N306" s="120" t="e">
        <f t="shared" si="35"/>
        <v>#REF!</v>
      </c>
      <c r="O306" s="119" t="e">
        <f t="shared" si="37"/>
        <v>#REF!</v>
      </c>
      <c r="P306" s="120"/>
      <c r="Q306" s="120"/>
      <c r="R306" s="120" t="e">
        <f>IF(AND(J306=0,C306&gt;=設定シート!E$85,C306&lt;=設定シート!G$85),1,0)</f>
        <v>#REF!</v>
      </c>
    </row>
    <row r="307" spans="1:18" ht="15" customHeight="1">
      <c r="A307" s="14">
        <v>30</v>
      </c>
      <c r="B307" s="14">
        <v>1</v>
      </c>
      <c r="C307" s="14" t="e">
        <f>報告書!#REF!</f>
        <v>#REF!</v>
      </c>
      <c r="E307" s="14" t="e">
        <f>報告書!#REF!</f>
        <v>#REF!</v>
      </c>
      <c r="F307" s="14" t="e">
        <f>報告書!#REF!</f>
        <v>#REF!</v>
      </c>
      <c r="G307" s="87" t="str">
        <f>IF(ISERROR(VLOOKUP(E307,労務比率,報告書!#REF!,FALSE)),"",VLOOKUP(E307,労務比率,報告書!#REF!,FALSE))</f>
        <v/>
      </c>
      <c r="H307" s="87" t="str">
        <f>IF(ISERROR(VLOOKUP(E307,労務比率,報告書!#REF!+1,FALSE)),"",VLOOKUP(E307,労務比率,報告書!#REF!+1,FALSE))</f>
        <v/>
      </c>
      <c r="I307" s="14" t="e">
        <f>報告書!#REF!</f>
        <v>#REF!</v>
      </c>
      <c r="J307" s="14" t="e">
        <f>報告書!#REF!</f>
        <v>#REF!</v>
      </c>
      <c r="K307" s="14" t="e">
        <f>報告書!#REF!</f>
        <v>#REF!</v>
      </c>
      <c r="L307" s="116">
        <f t="shared" si="34"/>
        <v>0</v>
      </c>
      <c r="M307" s="87">
        <f t="shared" si="36"/>
        <v>0</v>
      </c>
      <c r="N307" s="120" t="e">
        <f t="shared" ref="N307:N315" si="38">IF(R307=1,0,I307)</f>
        <v>#REF!</v>
      </c>
      <c r="O307" s="119" t="e">
        <f t="shared" si="37"/>
        <v>#REF!</v>
      </c>
      <c r="P307" s="120">
        <f>INT(SUMIF(O307:O315,0,I307:I315)*105/108)</f>
        <v>0</v>
      </c>
      <c r="Q307" s="123">
        <f>INT(P307*IF(COUNTIF(R307:R315,1)=0,0,SUMIF(R307:R315,1,G307:G315)/COUNTIF(R307:R315,1))/100)</f>
        <v>0</v>
      </c>
      <c r="R307" s="120" t="e">
        <f>IF(AND(J307=0,C307&gt;=設定シート!E$85,C307&lt;=設定シート!G$85),1,0)</f>
        <v>#REF!</v>
      </c>
    </row>
    <row r="308" spans="1:18" ht="15" customHeight="1">
      <c r="B308" s="14">
        <v>2</v>
      </c>
      <c r="C308" s="14" t="e">
        <f>報告書!#REF!</f>
        <v>#REF!</v>
      </c>
      <c r="E308" s="14" t="e">
        <f>報告書!#REF!</f>
        <v>#REF!</v>
      </c>
      <c r="F308" s="14" t="e">
        <f>報告書!#REF!</f>
        <v>#REF!</v>
      </c>
      <c r="G308" s="87" t="str">
        <f>IF(ISERROR(VLOOKUP(E308,労務比率,報告書!#REF!,FALSE)),"",VLOOKUP(E308,労務比率,報告書!#REF!,FALSE))</f>
        <v/>
      </c>
      <c r="H308" s="87" t="str">
        <f>IF(ISERROR(VLOOKUP(E308,労務比率,報告書!#REF!+1,FALSE)),"",VLOOKUP(E308,労務比率,報告書!#REF!+1,FALSE))</f>
        <v/>
      </c>
      <c r="I308" s="14" t="e">
        <f>報告書!#REF!</f>
        <v>#REF!</v>
      </c>
      <c r="J308" s="14" t="e">
        <f>報告書!#REF!</f>
        <v>#REF!</v>
      </c>
      <c r="K308" s="14" t="e">
        <f>報告書!#REF!</f>
        <v>#REF!</v>
      </c>
      <c r="L308" s="116">
        <f t="shared" ref="L308:L315" si="39">IF(ISERROR(INT((ROUNDDOWN(I308*G308/100,0)+K308)/1000)),0,INT((ROUNDDOWN(I308*G308/100,0)+K308)/1000))</f>
        <v>0</v>
      </c>
      <c r="M308" s="87">
        <f t="shared" si="36"/>
        <v>0</v>
      </c>
      <c r="N308" s="120" t="e">
        <f t="shared" si="38"/>
        <v>#REF!</v>
      </c>
      <c r="O308" s="119" t="e">
        <f t="shared" si="37"/>
        <v>#REF!</v>
      </c>
      <c r="P308" s="120"/>
      <c r="Q308" s="120"/>
      <c r="R308" s="120" t="e">
        <f>IF(AND(J308=0,C308&gt;=設定シート!E$85,C308&lt;=設定シート!G$85),1,0)</f>
        <v>#REF!</v>
      </c>
    </row>
    <row r="309" spans="1:18" ht="15" customHeight="1">
      <c r="B309" s="14">
        <v>3</v>
      </c>
      <c r="C309" s="14" t="e">
        <f>報告書!#REF!</f>
        <v>#REF!</v>
      </c>
      <c r="E309" s="14" t="e">
        <f>報告書!#REF!</f>
        <v>#REF!</v>
      </c>
      <c r="F309" s="14" t="e">
        <f>報告書!#REF!</f>
        <v>#REF!</v>
      </c>
      <c r="G309" s="87" t="str">
        <f>IF(ISERROR(VLOOKUP(E309,労務比率,報告書!#REF!,FALSE)),"",VLOOKUP(E309,労務比率,報告書!#REF!,FALSE))</f>
        <v/>
      </c>
      <c r="H309" s="87" t="str">
        <f>IF(ISERROR(VLOOKUP(E309,労務比率,報告書!#REF!+1,FALSE)),"",VLOOKUP(E309,労務比率,報告書!#REF!+1,FALSE))</f>
        <v/>
      </c>
      <c r="I309" s="14" t="e">
        <f>報告書!#REF!</f>
        <v>#REF!</v>
      </c>
      <c r="J309" s="14" t="e">
        <f>報告書!#REF!</f>
        <v>#REF!</v>
      </c>
      <c r="K309" s="14" t="e">
        <f>報告書!#REF!</f>
        <v>#REF!</v>
      </c>
      <c r="L309" s="116">
        <f t="shared" si="39"/>
        <v>0</v>
      </c>
      <c r="M309" s="87">
        <f t="shared" si="36"/>
        <v>0</v>
      </c>
      <c r="N309" s="120" t="e">
        <f t="shared" si="38"/>
        <v>#REF!</v>
      </c>
      <c r="O309" s="119" t="e">
        <f t="shared" si="37"/>
        <v>#REF!</v>
      </c>
      <c r="P309" s="120"/>
      <c r="Q309" s="120"/>
      <c r="R309" s="120" t="e">
        <f>IF(AND(J309=0,C309&gt;=設定シート!E$85,C309&lt;=設定シート!G$85),1,0)</f>
        <v>#REF!</v>
      </c>
    </row>
    <row r="310" spans="1:18" ht="15" customHeight="1">
      <c r="B310" s="14">
        <v>4</v>
      </c>
      <c r="C310" s="14" t="e">
        <f>報告書!#REF!</f>
        <v>#REF!</v>
      </c>
      <c r="E310" s="14" t="e">
        <f>報告書!#REF!</f>
        <v>#REF!</v>
      </c>
      <c r="F310" s="14" t="e">
        <f>報告書!#REF!</f>
        <v>#REF!</v>
      </c>
      <c r="G310" s="87" t="str">
        <f>IF(ISERROR(VLOOKUP(E310,労務比率,報告書!#REF!,FALSE)),"",VLOOKUP(E310,労務比率,報告書!#REF!,FALSE))</f>
        <v/>
      </c>
      <c r="H310" s="87" t="str">
        <f>IF(ISERROR(VLOOKUP(E310,労務比率,報告書!#REF!+1,FALSE)),"",VLOOKUP(E310,労務比率,報告書!#REF!+1,FALSE))</f>
        <v/>
      </c>
      <c r="I310" s="14" t="e">
        <f>報告書!#REF!</f>
        <v>#REF!</v>
      </c>
      <c r="J310" s="14" t="e">
        <f>報告書!#REF!</f>
        <v>#REF!</v>
      </c>
      <c r="K310" s="14" t="e">
        <f>報告書!#REF!</f>
        <v>#REF!</v>
      </c>
      <c r="L310" s="116">
        <f t="shared" si="39"/>
        <v>0</v>
      </c>
      <c r="M310" s="87">
        <f t="shared" si="36"/>
        <v>0</v>
      </c>
      <c r="N310" s="120" t="e">
        <f t="shared" si="38"/>
        <v>#REF!</v>
      </c>
      <c r="O310" s="119" t="e">
        <f t="shared" si="37"/>
        <v>#REF!</v>
      </c>
      <c r="P310" s="120"/>
      <c r="Q310" s="120"/>
      <c r="R310" s="120" t="e">
        <f>IF(AND(J310=0,C310&gt;=設定シート!E$85,C310&lt;=設定シート!G$85),1,0)</f>
        <v>#REF!</v>
      </c>
    </row>
    <row r="311" spans="1:18" ht="15" customHeight="1">
      <c r="B311" s="14">
        <v>5</v>
      </c>
      <c r="C311" s="14" t="e">
        <f>報告書!#REF!</f>
        <v>#REF!</v>
      </c>
      <c r="E311" s="14" t="e">
        <f>報告書!#REF!</f>
        <v>#REF!</v>
      </c>
      <c r="F311" s="14" t="e">
        <f>報告書!#REF!</f>
        <v>#REF!</v>
      </c>
      <c r="G311" s="87" t="str">
        <f>IF(ISERROR(VLOOKUP(E311,労務比率,報告書!#REF!,FALSE)),"",VLOOKUP(E311,労務比率,報告書!#REF!,FALSE))</f>
        <v/>
      </c>
      <c r="H311" s="87" t="str">
        <f>IF(ISERROR(VLOOKUP(E311,労務比率,報告書!#REF!+1,FALSE)),"",VLOOKUP(E311,労務比率,報告書!#REF!+1,FALSE))</f>
        <v/>
      </c>
      <c r="I311" s="14" t="e">
        <f>報告書!#REF!</f>
        <v>#REF!</v>
      </c>
      <c r="J311" s="14" t="e">
        <f>報告書!#REF!</f>
        <v>#REF!</v>
      </c>
      <c r="K311" s="14" t="e">
        <f>報告書!#REF!</f>
        <v>#REF!</v>
      </c>
      <c r="L311" s="116">
        <f t="shared" si="39"/>
        <v>0</v>
      </c>
      <c r="M311" s="87">
        <f t="shared" si="36"/>
        <v>0</v>
      </c>
      <c r="N311" s="120" t="e">
        <f t="shared" si="38"/>
        <v>#REF!</v>
      </c>
      <c r="O311" s="119" t="e">
        <f t="shared" si="37"/>
        <v>#REF!</v>
      </c>
      <c r="P311" s="120"/>
      <c r="Q311" s="120"/>
      <c r="R311" s="120" t="e">
        <f>IF(AND(J311=0,C311&gt;=設定シート!E$85,C311&lt;=設定シート!G$85),1,0)</f>
        <v>#REF!</v>
      </c>
    </row>
    <row r="312" spans="1:18" ht="15" customHeight="1">
      <c r="B312" s="14">
        <v>6</v>
      </c>
      <c r="C312" s="14" t="e">
        <f>報告書!#REF!</f>
        <v>#REF!</v>
      </c>
      <c r="E312" s="14" t="e">
        <f>報告書!#REF!</f>
        <v>#REF!</v>
      </c>
      <c r="F312" s="14" t="e">
        <f>報告書!#REF!</f>
        <v>#REF!</v>
      </c>
      <c r="G312" s="87" t="str">
        <f>IF(ISERROR(VLOOKUP(E312,労務比率,報告書!#REF!,FALSE)),"",VLOOKUP(E312,労務比率,報告書!#REF!,FALSE))</f>
        <v/>
      </c>
      <c r="H312" s="87" t="str">
        <f>IF(ISERROR(VLOOKUP(E312,労務比率,報告書!#REF!+1,FALSE)),"",VLOOKUP(E312,労務比率,報告書!#REF!+1,FALSE))</f>
        <v/>
      </c>
      <c r="I312" s="14" t="e">
        <f>報告書!#REF!</f>
        <v>#REF!</v>
      </c>
      <c r="J312" s="14" t="e">
        <f>報告書!#REF!</f>
        <v>#REF!</v>
      </c>
      <c r="K312" s="14" t="e">
        <f>報告書!#REF!</f>
        <v>#REF!</v>
      </c>
      <c r="L312" s="116">
        <f t="shared" si="39"/>
        <v>0</v>
      </c>
      <c r="M312" s="87">
        <f t="shared" ref="M312:M315" si="40">IF(ISERROR(L312*H312),0,L312*H312)</f>
        <v>0</v>
      </c>
      <c r="N312" s="120" t="e">
        <f t="shared" si="38"/>
        <v>#REF!</v>
      </c>
      <c r="O312" s="119" t="e">
        <f t="shared" si="37"/>
        <v>#REF!</v>
      </c>
      <c r="P312" s="120"/>
      <c r="Q312" s="120"/>
      <c r="R312" s="120" t="e">
        <f>IF(AND(J312=0,C312&gt;=設定シート!E$85,C312&lt;=設定シート!G$85),1,0)</f>
        <v>#REF!</v>
      </c>
    </row>
    <row r="313" spans="1:18" ht="15" customHeight="1">
      <c r="B313" s="14">
        <v>7</v>
      </c>
      <c r="C313" s="14" t="e">
        <f>報告書!#REF!</f>
        <v>#REF!</v>
      </c>
      <c r="E313" s="14" t="e">
        <f>報告書!#REF!</f>
        <v>#REF!</v>
      </c>
      <c r="F313" s="14" t="e">
        <f>報告書!#REF!</f>
        <v>#REF!</v>
      </c>
      <c r="G313" s="87" t="str">
        <f>IF(ISERROR(VLOOKUP(E313,労務比率,報告書!#REF!,FALSE)),"",VLOOKUP(E313,労務比率,報告書!#REF!,FALSE))</f>
        <v/>
      </c>
      <c r="H313" s="87" t="str">
        <f>IF(ISERROR(VLOOKUP(E313,労務比率,報告書!#REF!+1,FALSE)),"",VLOOKUP(E313,労務比率,報告書!#REF!+1,FALSE))</f>
        <v/>
      </c>
      <c r="I313" s="14" t="e">
        <f>報告書!#REF!</f>
        <v>#REF!</v>
      </c>
      <c r="J313" s="14" t="e">
        <f>報告書!#REF!</f>
        <v>#REF!</v>
      </c>
      <c r="K313" s="14" t="e">
        <f>報告書!#REF!</f>
        <v>#REF!</v>
      </c>
      <c r="L313" s="116">
        <f t="shared" si="39"/>
        <v>0</v>
      </c>
      <c r="M313" s="87">
        <f t="shared" si="40"/>
        <v>0</v>
      </c>
      <c r="N313" s="120" t="e">
        <f t="shared" si="38"/>
        <v>#REF!</v>
      </c>
      <c r="O313" s="119" t="e">
        <f t="shared" si="37"/>
        <v>#REF!</v>
      </c>
      <c r="P313" s="120"/>
      <c r="Q313" s="120"/>
      <c r="R313" s="120" t="e">
        <f>IF(AND(J313=0,C313&gt;=設定シート!E$85,C313&lt;=設定シート!G$85),1,0)</f>
        <v>#REF!</v>
      </c>
    </row>
    <row r="314" spans="1:18" ht="15" customHeight="1">
      <c r="B314" s="14">
        <v>8</v>
      </c>
      <c r="C314" s="14" t="e">
        <f>報告書!#REF!</f>
        <v>#REF!</v>
      </c>
      <c r="E314" s="14" t="e">
        <f>報告書!#REF!</f>
        <v>#REF!</v>
      </c>
      <c r="F314" s="14" t="e">
        <f>報告書!#REF!</f>
        <v>#REF!</v>
      </c>
      <c r="G314" s="87" t="str">
        <f>IF(ISERROR(VLOOKUP(E314,労務比率,報告書!#REF!,FALSE)),"",VLOOKUP(E314,労務比率,報告書!#REF!,FALSE))</f>
        <v/>
      </c>
      <c r="H314" s="87" t="str">
        <f>IF(ISERROR(VLOOKUP(E314,労務比率,報告書!#REF!+1,FALSE)),"",VLOOKUP(E314,労務比率,報告書!#REF!+1,FALSE))</f>
        <v/>
      </c>
      <c r="I314" s="14" t="e">
        <f>報告書!#REF!</f>
        <v>#REF!</v>
      </c>
      <c r="J314" s="14" t="e">
        <f>報告書!#REF!</f>
        <v>#REF!</v>
      </c>
      <c r="K314" s="14" t="e">
        <f>報告書!#REF!</f>
        <v>#REF!</v>
      </c>
      <c r="L314" s="116">
        <f t="shared" si="39"/>
        <v>0</v>
      </c>
      <c r="M314" s="87">
        <f t="shared" si="40"/>
        <v>0</v>
      </c>
      <c r="N314" s="120" t="e">
        <f t="shared" si="38"/>
        <v>#REF!</v>
      </c>
      <c r="O314" s="119" t="e">
        <f t="shared" si="37"/>
        <v>#REF!</v>
      </c>
      <c r="P314" s="120"/>
      <c r="Q314" s="120"/>
      <c r="R314" s="120" t="e">
        <f>IF(AND(J314=0,C314&gt;=設定シート!E$85,C314&lt;=設定シート!G$85),1,0)</f>
        <v>#REF!</v>
      </c>
    </row>
    <row r="315" spans="1:18" ht="15" customHeight="1">
      <c r="B315" s="14">
        <v>9</v>
      </c>
      <c r="C315" s="14" t="e">
        <f>報告書!#REF!</f>
        <v>#REF!</v>
      </c>
      <c r="E315" s="14" t="e">
        <f>報告書!#REF!</f>
        <v>#REF!</v>
      </c>
      <c r="F315" s="14" t="e">
        <f>報告書!#REF!</f>
        <v>#REF!</v>
      </c>
      <c r="G315" s="87" t="str">
        <f>IF(ISERROR(VLOOKUP(E315,労務比率,報告書!#REF!,FALSE)),"",VLOOKUP(E315,労務比率,報告書!#REF!,FALSE))</f>
        <v/>
      </c>
      <c r="H315" s="87" t="str">
        <f>IF(ISERROR(VLOOKUP(E315,労務比率,報告書!#REF!+1,FALSE)),"",VLOOKUP(E315,労務比率,報告書!#REF!+1,FALSE))</f>
        <v/>
      </c>
      <c r="I315" s="14" t="e">
        <f>報告書!#REF!</f>
        <v>#REF!</v>
      </c>
      <c r="J315" s="14" t="e">
        <f>報告書!#REF!</f>
        <v>#REF!</v>
      </c>
      <c r="K315" s="14" t="e">
        <f>報告書!#REF!</f>
        <v>#REF!</v>
      </c>
      <c r="L315" s="116">
        <f t="shared" si="39"/>
        <v>0</v>
      </c>
      <c r="M315" s="87">
        <f t="shared" si="40"/>
        <v>0</v>
      </c>
      <c r="N315" s="120" t="e">
        <f t="shared" si="38"/>
        <v>#REF!</v>
      </c>
      <c r="O315" s="119" t="e">
        <f t="shared" si="37"/>
        <v>#REF!</v>
      </c>
      <c r="P315" s="120"/>
      <c r="Q315" s="120"/>
      <c r="R315" s="120" t="e">
        <f>IF(AND(J315=0,C315&gt;=設定シート!E$85,C315&lt;=設定シート!G$85),1,0)</f>
        <v>#REF!</v>
      </c>
    </row>
    <row r="316" spans="1:18" ht="15" customHeight="1">
      <c r="P316" s="120"/>
      <c r="Q316" s="120"/>
      <c r="R316" s="120"/>
    </row>
    <row r="317" spans="1:18" ht="15" customHeight="1">
      <c r="P317" s="120"/>
      <c r="Q317" s="120"/>
      <c r="R317" s="120"/>
    </row>
    <row r="318" spans="1:18" ht="15" customHeight="1">
      <c r="P318" s="120"/>
      <c r="Q318" s="120"/>
      <c r="R318" s="120"/>
    </row>
    <row r="319" spans="1:18" ht="15" customHeight="1">
      <c r="P319" s="120"/>
      <c r="Q319" s="120"/>
      <c r="R319" s="120"/>
    </row>
    <row r="320" spans="1:18" ht="15" customHeight="1">
      <c r="P320" s="120"/>
      <c r="Q320" s="120"/>
      <c r="R320" s="120"/>
    </row>
    <row r="321" spans="16:18" ht="15" customHeight="1">
      <c r="P321" s="120"/>
      <c r="Q321" s="120"/>
      <c r="R321" s="120"/>
    </row>
    <row r="322" spans="16:18" ht="15" customHeight="1">
      <c r="P322" s="120"/>
      <c r="Q322" s="120"/>
      <c r="R322" s="120"/>
    </row>
    <row r="323" spans="16:18" ht="15" customHeight="1">
      <c r="P323" s="120"/>
      <c r="Q323" s="120"/>
      <c r="R323" s="120"/>
    </row>
    <row r="324" spans="16:18" ht="15" customHeight="1">
      <c r="P324" s="120"/>
      <c r="Q324" s="120"/>
      <c r="R324" s="120"/>
    </row>
  </sheetData>
  <sheetProtection selectLockedCells="1"/>
  <mergeCells count="5">
    <mergeCell ref="T4:T7"/>
    <mergeCell ref="T9:T12"/>
    <mergeCell ref="T14:T17"/>
    <mergeCell ref="T19:T22"/>
    <mergeCell ref="T28:T31"/>
  </mergeCells>
  <phoneticPr fontId="2"/>
  <pageMargins left="0.78700000000000003" right="0.78700000000000003" top="0.98399999999999999" bottom="0.98399999999999999" header="0.51200000000000001" footer="0.51200000000000001"/>
  <pageSetup paperSize="9" orientation="portrait"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8"/>
  <dimension ref="B2:S85"/>
  <sheetViews>
    <sheetView topLeftCell="A16" zoomScaleNormal="100" workbookViewId="0">
      <selection activeCell="D27" sqref="D27"/>
    </sheetView>
  </sheetViews>
  <sheetFormatPr defaultRowHeight="11.25"/>
  <cols>
    <col min="1" max="2" width="2.625" style="10" customWidth="1"/>
    <col min="3" max="14" width="8.125" style="10" customWidth="1"/>
    <col min="15" max="16" width="9" style="10"/>
    <col min="17" max="17" width="31.875" style="10" bestFit="1" customWidth="1"/>
    <col min="18" max="18" width="9" style="10"/>
    <col min="19" max="19" width="31.875" style="10" customWidth="1"/>
    <col min="20" max="16384" width="9" style="10"/>
  </cols>
  <sheetData>
    <row r="2" spans="2:10" ht="18.75">
      <c r="B2" s="49" t="s">
        <v>154</v>
      </c>
    </row>
    <row r="4" spans="2:10">
      <c r="B4" s="10" t="s">
        <v>122</v>
      </c>
    </row>
    <row r="5" spans="2:10" s="9" customFormat="1">
      <c r="C5" s="9" t="s">
        <v>152</v>
      </c>
      <c r="D5" s="50"/>
      <c r="E5" s="50"/>
      <c r="F5" s="50"/>
      <c r="G5" s="50"/>
      <c r="H5" s="50"/>
      <c r="I5" s="50"/>
    </row>
    <row r="6" spans="2:10">
      <c r="C6" s="515" t="s">
        <v>123</v>
      </c>
      <c r="D6" s="516"/>
      <c r="E6" s="516"/>
      <c r="F6" s="516"/>
      <c r="G6" s="516"/>
      <c r="H6" s="516"/>
      <c r="I6" s="516"/>
      <c r="J6" s="517"/>
    </row>
    <row r="7" spans="2:10">
      <c r="C7" s="518"/>
      <c r="D7" s="495"/>
      <c r="E7" s="495"/>
      <c r="F7" s="495"/>
      <c r="G7" s="495"/>
      <c r="H7" s="495"/>
      <c r="I7" s="495"/>
      <c r="J7" s="496"/>
    </row>
    <row r="8" spans="2:10">
      <c r="C8" s="528" t="s">
        <v>124</v>
      </c>
      <c r="D8" s="532"/>
      <c r="E8" s="515" t="s">
        <v>125</v>
      </c>
      <c r="F8" s="516"/>
      <c r="G8" s="516"/>
      <c r="H8" s="516"/>
      <c r="I8" s="516"/>
      <c r="J8" s="517"/>
    </row>
    <row r="9" spans="2:10">
      <c r="C9" s="528"/>
      <c r="D9" s="532"/>
      <c r="E9" s="518"/>
      <c r="F9" s="495"/>
      <c r="G9" s="495"/>
      <c r="H9" s="495"/>
      <c r="I9" s="495"/>
      <c r="J9" s="496"/>
    </row>
    <row r="10" spans="2:10" ht="11.25" customHeight="1">
      <c r="C10" s="528"/>
      <c r="D10" s="532"/>
      <c r="E10" s="528" t="s">
        <v>162</v>
      </c>
      <c r="F10" s="529"/>
      <c r="G10" s="528" t="s">
        <v>155</v>
      </c>
      <c r="H10" s="529"/>
      <c r="I10" s="528" t="s">
        <v>156</v>
      </c>
      <c r="J10" s="529"/>
    </row>
    <row r="11" spans="2:10" ht="11.25" customHeight="1">
      <c r="C11" s="533"/>
      <c r="D11" s="534"/>
      <c r="E11" s="530"/>
      <c r="F11" s="531"/>
      <c r="G11" s="530"/>
      <c r="H11" s="531"/>
      <c r="I11" s="530"/>
      <c r="J11" s="531"/>
    </row>
    <row r="12" spans="2:10">
      <c r="C12" s="43" t="s">
        <v>148</v>
      </c>
      <c r="D12" s="46" t="s">
        <v>149</v>
      </c>
      <c r="E12" s="43" t="s">
        <v>148</v>
      </c>
      <c r="F12" s="46" t="s">
        <v>149</v>
      </c>
      <c r="G12" s="43" t="s">
        <v>0</v>
      </c>
      <c r="H12" s="46" t="s">
        <v>149</v>
      </c>
      <c r="I12" s="43" t="s">
        <v>0</v>
      </c>
      <c r="J12" s="46" t="s">
        <v>149</v>
      </c>
    </row>
    <row r="13" spans="2:10">
      <c r="C13" s="47">
        <v>2007</v>
      </c>
      <c r="D13" s="46" t="s">
        <v>150</v>
      </c>
      <c r="E13" s="47">
        <v>2015</v>
      </c>
      <c r="F13" s="46" t="s">
        <v>150</v>
      </c>
      <c r="G13" s="47">
        <v>2018</v>
      </c>
      <c r="H13" s="46" t="s">
        <v>150</v>
      </c>
      <c r="I13" s="47">
        <v>2018</v>
      </c>
      <c r="J13" s="46" t="s">
        <v>151</v>
      </c>
    </row>
    <row r="14" spans="2:10">
      <c r="C14" s="467" t="str">
        <f>TEXT(DATE(LEFT(C13,4),1,1),"ggge年")&amp;D13</f>
        <v>平成19年3月31日</v>
      </c>
      <c r="D14" s="462"/>
      <c r="E14" s="467" t="str">
        <f>TEXT(DATE(LEFT(E13,4),1,1),"ggge年")&amp;F13</f>
        <v>平成27年3月31日</v>
      </c>
      <c r="F14" s="462"/>
      <c r="G14" s="467" t="str">
        <f>TEXT(DATE(LEFT(G13,4),1,1),"ggge年")&amp;H13</f>
        <v>平成30年3月31日</v>
      </c>
      <c r="H14" s="462"/>
      <c r="I14" s="467" t="str">
        <f>TEXT(DATE(LEFT(I13,4),1,1),"ggge年")&amp;J13</f>
        <v>平成30年4月1日</v>
      </c>
      <c r="J14" s="462"/>
    </row>
    <row r="15" spans="2:10">
      <c r="C15" s="466">
        <f>DATEVALUE(C14)</f>
        <v>39172</v>
      </c>
      <c r="D15" s="465"/>
      <c r="E15" s="466">
        <f>DATEVALUE(E14)</f>
        <v>42094</v>
      </c>
      <c r="F15" s="465"/>
      <c r="G15" s="466">
        <f>DATEVALUE(G14)</f>
        <v>43190</v>
      </c>
      <c r="H15" s="465"/>
      <c r="I15" s="466">
        <f>DATEVALUE(I14)</f>
        <v>43191</v>
      </c>
      <c r="J15" s="465"/>
    </row>
    <row r="18" spans="2:16">
      <c r="B18" s="10" t="s">
        <v>126</v>
      </c>
    </row>
    <row r="19" spans="2:16" s="9" customFormat="1">
      <c r="C19" s="9" t="s">
        <v>153</v>
      </c>
      <c r="D19" s="50"/>
      <c r="E19" s="50"/>
      <c r="F19" s="50"/>
      <c r="G19" s="50"/>
      <c r="H19" s="50"/>
      <c r="I19" s="50"/>
    </row>
    <row r="20" spans="2:16">
      <c r="C20" s="13" t="s">
        <v>127</v>
      </c>
      <c r="D20" s="33">
        <v>1</v>
      </c>
      <c r="E20" s="34" t="s">
        <v>128</v>
      </c>
    </row>
    <row r="21" spans="2:16">
      <c r="C21" s="13" t="s">
        <v>129</v>
      </c>
      <c r="D21" s="33">
        <v>2</v>
      </c>
      <c r="E21" s="34" t="s">
        <v>130</v>
      </c>
    </row>
    <row r="24" spans="2:16">
      <c r="B24" s="10" t="s">
        <v>160</v>
      </c>
    </row>
    <row r="25" spans="2:16">
      <c r="C25" s="10" t="s">
        <v>161</v>
      </c>
    </row>
    <row r="26" spans="2:16">
      <c r="D26" s="33">
        <v>32</v>
      </c>
    </row>
    <row r="29" spans="2:16">
      <c r="B29" s="10" t="s">
        <v>131</v>
      </c>
    </row>
    <row r="30" spans="2:16">
      <c r="C30" s="10" t="s">
        <v>132</v>
      </c>
    </row>
    <row r="31" spans="2:16" ht="11.25" customHeight="1">
      <c r="C31" s="515" t="s">
        <v>190</v>
      </c>
      <c r="D31" s="516"/>
      <c r="E31" s="516"/>
      <c r="F31" s="516"/>
      <c r="G31" s="516"/>
      <c r="H31" s="516"/>
      <c r="I31" s="516"/>
      <c r="J31" s="516"/>
      <c r="K31" s="516"/>
      <c r="L31" s="516"/>
      <c r="M31" s="516"/>
      <c r="N31" s="516"/>
      <c r="O31" s="516"/>
      <c r="P31" s="517"/>
    </row>
    <row r="32" spans="2:16" ht="11.25" customHeight="1">
      <c r="C32" s="518"/>
      <c r="D32" s="495"/>
      <c r="E32" s="495"/>
      <c r="F32" s="495"/>
      <c r="G32" s="495"/>
      <c r="H32" s="495"/>
      <c r="I32" s="495"/>
      <c r="J32" s="495"/>
      <c r="K32" s="495"/>
      <c r="L32" s="495"/>
      <c r="M32" s="495"/>
      <c r="N32" s="495"/>
      <c r="O32" s="495"/>
      <c r="P32" s="496"/>
    </row>
    <row r="33" spans="3:19" ht="11.25" customHeight="1">
      <c r="C33" s="519" t="s">
        <v>191</v>
      </c>
      <c r="D33" s="520"/>
      <c r="E33" s="520"/>
      <c r="F33" s="520"/>
      <c r="G33" s="521" t="s">
        <v>192</v>
      </c>
      <c r="H33" s="520"/>
      <c r="I33" s="520"/>
      <c r="J33" s="522"/>
      <c r="K33" s="521" t="s">
        <v>193</v>
      </c>
      <c r="L33" s="520"/>
      <c r="M33" s="520"/>
      <c r="N33" s="522"/>
      <c r="O33" s="521" t="s">
        <v>194</v>
      </c>
      <c r="P33" s="523"/>
    </row>
    <row r="34" spans="3:19" ht="11.25" customHeight="1">
      <c r="C34" s="82">
        <v>2009</v>
      </c>
      <c r="D34" s="83" t="s">
        <v>151</v>
      </c>
      <c r="E34" s="84">
        <v>2012</v>
      </c>
      <c r="F34" s="85" t="s">
        <v>150</v>
      </c>
      <c r="G34" s="86">
        <f>E34</f>
        <v>2012</v>
      </c>
      <c r="H34" s="83" t="s">
        <v>151</v>
      </c>
      <c r="I34" s="84">
        <v>2015</v>
      </c>
      <c r="J34" s="85" t="s">
        <v>150</v>
      </c>
      <c r="K34" s="86">
        <f>I34</f>
        <v>2015</v>
      </c>
      <c r="L34" s="83" t="s">
        <v>151</v>
      </c>
      <c r="M34" s="84">
        <v>2018</v>
      </c>
      <c r="N34" s="85" t="s">
        <v>150</v>
      </c>
      <c r="O34" s="86">
        <f>M34</f>
        <v>2018</v>
      </c>
      <c r="P34" s="83" t="s">
        <v>151</v>
      </c>
    </row>
    <row r="35" spans="3:19" ht="11.25" customHeight="1">
      <c r="C35" s="467" t="str">
        <f>TEXT(DATE(LEFT(C34,4),1,1),"ggge年")&amp;D34</f>
        <v>平成21年4月1日</v>
      </c>
      <c r="D35" s="462"/>
      <c r="E35" s="460" t="str">
        <f>TEXT(DATE(LEFT(E34,4),1,1),"ggge年")&amp;F34</f>
        <v>平成24年3月31日</v>
      </c>
      <c r="F35" s="461"/>
      <c r="G35" s="460" t="str">
        <f>TEXT(DATE(LEFT(G34,4),1,1),"ggge年")&amp;H34</f>
        <v>平成24年4月1日</v>
      </c>
      <c r="H35" s="462"/>
      <c r="I35" s="460" t="str">
        <f>TEXT(DATE(LEFT(I34,4),1,1),"ggge年")&amp;J34</f>
        <v>平成27年3月31日</v>
      </c>
      <c r="J35" s="461"/>
      <c r="K35" s="460" t="str">
        <f>TEXT(DATE(LEFT(K34,4),1,1),"ggge年")&amp;L34</f>
        <v>平成27年4月1日</v>
      </c>
      <c r="L35" s="462"/>
      <c r="M35" s="460" t="str">
        <f>TEXT(DATE(LEFT(M34,4),1,1),"ggge年")&amp;N34</f>
        <v>平成30年3月31日</v>
      </c>
      <c r="N35" s="461"/>
      <c r="O35" s="460" t="str">
        <f>TEXT(DATE(LEFT(O34,4),1,1),"ggge年")&amp;P34</f>
        <v>平成30年4月1日</v>
      </c>
      <c r="P35" s="462"/>
    </row>
    <row r="36" spans="3:19" ht="11.25" customHeight="1">
      <c r="C36" s="466">
        <f>DATEVALUE(C35)</f>
        <v>39904</v>
      </c>
      <c r="D36" s="465"/>
      <c r="E36" s="463">
        <f>DATEVALUE(E35)</f>
        <v>40999</v>
      </c>
      <c r="F36" s="464"/>
      <c r="G36" s="463">
        <f>DATEVALUE(G35)</f>
        <v>41000</v>
      </c>
      <c r="H36" s="465"/>
      <c r="I36" s="463">
        <f>DATEVALUE(I35)</f>
        <v>42094</v>
      </c>
      <c r="J36" s="464"/>
      <c r="K36" s="463">
        <f>DATEVALUE(K35)</f>
        <v>42095</v>
      </c>
      <c r="L36" s="465"/>
      <c r="M36" s="463">
        <f>DATEVALUE(M35)</f>
        <v>43190</v>
      </c>
      <c r="N36" s="464"/>
      <c r="O36" s="463">
        <f>DATEVALUE(O35)</f>
        <v>43191</v>
      </c>
      <c r="P36" s="465"/>
    </row>
    <row r="37" spans="3:19" ht="12" thickBot="1"/>
    <row r="38" spans="3:19" ht="13.5">
      <c r="C38" s="488" t="s">
        <v>69</v>
      </c>
      <c r="D38" s="489"/>
      <c r="E38" s="489"/>
      <c r="F38" s="490"/>
      <c r="G38" s="497" t="s">
        <v>57</v>
      </c>
      <c r="H38" s="498"/>
      <c r="I38" s="498"/>
      <c r="J38" s="498"/>
      <c r="K38" s="498"/>
      <c r="L38" s="498"/>
      <c r="M38" s="498"/>
      <c r="N38" s="499"/>
    </row>
    <row r="39" spans="3:19" ht="11.25" customHeight="1">
      <c r="C39" s="491"/>
      <c r="D39" s="492"/>
      <c r="E39" s="492"/>
      <c r="F39" s="493"/>
      <c r="G39" s="500" t="str">
        <f>C33&amp;CHAR(10)&amp;"工事開始日が"&amp;CHAR(10)&amp;C35&amp;"～"&amp;CHAR(10)&amp;E35&amp;CHAR(10)&amp;"のもの"</f>
        <v>①
工事開始日が
平成21年4月1日～
平成24年3月31日
のもの</v>
      </c>
      <c r="H39" s="501"/>
      <c r="I39" s="506" t="str">
        <f>G33&amp;CHAR(10)&amp;"工事開始日が"&amp;CHAR(10)&amp;G35&amp;"～"&amp;CHAR(10)&amp;I35&amp;CHAR(10)&amp;"のもの"</f>
        <v>②
工事開始日が
平成24年4月1日～
平成27年3月31日
のもの</v>
      </c>
      <c r="J39" s="501"/>
      <c r="K39" s="506" t="str">
        <f>K33&amp;CHAR(10)&amp;"工事開始日が"&amp;CHAR(10)&amp;K35&amp;"～"&amp;CHAR(10)&amp;M35&amp;CHAR(10)&amp;"のもの"</f>
        <v>③
工事開始日が
平成27年4月1日～
平成30年3月31日
のもの</v>
      </c>
      <c r="L39" s="501"/>
      <c r="M39" s="509" t="str">
        <f>O33&amp;CHAR(10)&amp;"工事開始日が"&amp;CHAR(10)&amp;O35&amp;CHAR(10)&amp;"以降のもの"</f>
        <v>④
工事開始日が
平成30年4月1日
以降のもの</v>
      </c>
      <c r="N39" s="510"/>
    </row>
    <row r="40" spans="3:19" ht="11.25" customHeight="1">
      <c r="C40" s="491"/>
      <c r="D40" s="492"/>
      <c r="E40" s="492"/>
      <c r="F40" s="493"/>
      <c r="G40" s="502"/>
      <c r="H40" s="503"/>
      <c r="I40" s="507"/>
      <c r="J40" s="503"/>
      <c r="K40" s="507"/>
      <c r="L40" s="503"/>
      <c r="M40" s="511"/>
      <c r="N40" s="512"/>
    </row>
    <row r="41" spans="3:19" ht="11.25" customHeight="1">
      <c r="C41" s="491"/>
      <c r="D41" s="492"/>
      <c r="E41" s="492"/>
      <c r="F41" s="493"/>
      <c r="G41" s="502"/>
      <c r="H41" s="503"/>
      <c r="I41" s="507"/>
      <c r="J41" s="503"/>
      <c r="K41" s="507"/>
      <c r="L41" s="503"/>
      <c r="M41" s="511"/>
      <c r="N41" s="512"/>
    </row>
    <row r="42" spans="3:19">
      <c r="C42" s="491"/>
      <c r="D42" s="492"/>
      <c r="E42" s="492"/>
      <c r="F42" s="493"/>
      <c r="G42" s="502"/>
      <c r="H42" s="503"/>
      <c r="I42" s="507"/>
      <c r="J42" s="503"/>
      <c r="K42" s="507"/>
      <c r="L42" s="503"/>
      <c r="M42" s="511"/>
      <c r="N42" s="512"/>
    </row>
    <row r="43" spans="3:19">
      <c r="C43" s="491"/>
      <c r="D43" s="492"/>
      <c r="E43" s="492"/>
      <c r="F43" s="493"/>
      <c r="G43" s="504"/>
      <c r="H43" s="505"/>
      <c r="I43" s="508"/>
      <c r="J43" s="505"/>
      <c r="K43" s="508"/>
      <c r="L43" s="505"/>
      <c r="M43" s="513"/>
      <c r="N43" s="514"/>
    </row>
    <row r="44" spans="3:19">
      <c r="C44" s="494"/>
      <c r="D44" s="495"/>
      <c r="E44" s="495"/>
      <c r="F44" s="496"/>
      <c r="G44" s="35" t="s">
        <v>133</v>
      </c>
      <c r="H44" s="35" t="s">
        <v>58</v>
      </c>
      <c r="I44" s="35" t="s">
        <v>133</v>
      </c>
      <c r="J44" s="35" t="s">
        <v>58</v>
      </c>
      <c r="K44" s="35" t="s">
        <v>133</v>
      </c>
      <c r="L44" s="35" t="s">
        <v>58</v>
      </c>
      <c r="M44" s="35" t="s">
        <v>133</v>
      </c>
      <c r="N44" s="36" t="s">
        <v>58</v>
      </c>
    </row>
    <row r="45" spans="3:19" ht="13.5">
      <c r="C45" s="485" t="s">
        <v>134</v>
      </c>
      <c r="D45" s="486"/>
      <c r="E45" s="486"/>
      <c r="F45" s="487"/>
      <c r="G45" s="37" t="s">
        <v>216</v>
      </c>
      <c r="H45" s="100" t="s">
        <v>219</v>
      </c>
      <c r="I45" s="101">
        <v>18</v>
      </c>
      <c r="J45" s="100">
        <v>89</v>
      </c>
      <c r="K45" s="101">
        <v>19</v>
      </c>
      <c r="L45" s="100">
        <v>79</v>
      </c>
      <c r="M45" s="102">
        <v>19</v>
      </c>
      <c r="N45" s="38">
        <v>62</v>
      </c>
      <c r="Q45" s="45" t="str">
        <f>C45</f>
        <v>31 水力発電施設、ずい道等新設事業</v>
      </c>
    </row>
    <row r="46" spans="3:19" ht="13.5">
      <c r="C46" s="485" t="s">
        <v>135</v>
      </c>
      <c r="D46" s="486"/>
      <c r="E46" s="486"/>
      <c r="F46" s="487"/>
      <c r="G46" s="39" t="s">
        <v>217</v>
      </c>
      <c r="H46" s="103" t="s">
        <v>216</v>
      </c>
      <c r="I46" s="104">
        <v>20</v>
      </c>
      <c r="J46" s="103">
        <v>16</v>
      </c>
      <c r="K46" s="104">
        <v>20</v>
      </c>
      <c r="L46" s="103">
        <v>11</v>
      </c>
      <c r="M46" s="105">
        <v>19</v>
      </c>
      <c r="N46" s="40">
        <v>11</v>
      </c>
      <c r="Q46" s="45" t="str">
        <f t="shared" ref="Q46:Q53" si="0">C46</f>
        <v>32 道路新設事業</v>
      </c>
    </row>
    <row r="47" spans="3:19" ht="13.5">
      <c r="C47" s="485" t="s">
        <v>136</v>
      </c>
      <c r="D47" s="486"/>
      <c r="E47" s="486"/>
      <c r="F47" s="487"/>
      <c r="G47" s="39" t="s">
        <v>216</v>
      </c>
      <c r="H47" s="103" t="s">
        <v>219</v>
      </c>
      <c r="I47" s="104">
        <v>18</v>
      </c>
      <c r="J47" s="103">
        <v>10</v>
      </c>
      <c r="K47" s="104">
        <v>18</v>
      </c>
      <c r="L47" s="103">
        <v>9</v>
      </c>
      <c r="M47" s="105">
        <v>17</v>
      </c>
      <c r="N47" s="40">
        <v>9</v>
      </c>
      <c r="Q47" s="45" t="str">
        <f t="shared" si="0"/>
        <v>33 舗装工事業</v>
      </c>
      <c r="S47" s="45"/>
    </row>
    <row r="48" spans="3:19" ht="13.5">
      <c r="C48" s="485" t="s">
        <v>137</v>
      </c>
      <c r="D48" s="486"/>
      <c r="E48" s="486"/>
      <c r="F48" s="487"/>
      <c r="G48" s="39" t="s">
        <v>218</v>
      </c>
      <c r="H48" s="103" t="s">
        <v>220</v>
      </c>
      <c r="I48" s="104">
        <v>23</v>
      </c>
      <c r="J48" s="103">
        <v>17</v>
      </c>
      <c r="K48" s="104">
        <v>25</v>
      </c>
      <c r="L48" s="103">
        <v>9.5</v>
      </c>
      <c r="M48" s="105">
        <v>24</v>
      </c>
      <c r="N48" s="40">
        <v>9</v>
      </c>
      <c r="Q48" s="45" t="str">
        <f t="shared" si="0"/>
        <v>34 鉄道又は軌道新設事業</v>
      </c>
    </row>
    <row r="49" spans="2:19" ht="13.5">
      <c r="C49" s="485" t="s">
        <v>138</v>
      </c>
      <c r="D49" s="486"/>
      <c r="E49" s="486"/>
      <c r="F49" s="487"/>
      <c r="G49" s="39" t="s">
        <v>216</v>
      </c>
      <c r="H49" s="103" t="s">
        <v>217</v>
      </c>
      <c r="I49" s="104">
        <v>21</v>
      </c>
      <c r="J49" s="103">
        <v>13</v>
      </c>
      <c r="K49" s="104">
        <v>23</v>
      </c>
      <c r="L49" s="103">
        <v>11</v>
      </c>
      <c r="M49" s="105">
        <v>23</v>
      </c>
      <c r="N49" s="40">
        <v>9.5</v>
      </c>
      <c r="Q49" s="45" t="str">
        <f t="shared" si="0"/>
        <v>35 建築事業
（既設建築物設備工事業を除く）</v>
      </c>
    </row>
    <row r="50" spans="2:19" ht="13.5">
      <c r="C50" s="485" t="s">
        <v>139</v>
      </c>
      <c r="D50" s="486"/>
      <c r="E50" s="486"/>
      <c r="F50" s="487"/>
      <c r="G50" s="39" t="s">
        <v>219</v>
      </c>
      <c r="H50" s="103" t="s">
        <v>219</v>
      </c>
      <c r="I50" s="104">
        <v>22</v>
      </c>
      <c r="J50" s="103">
        <v>15</v>
      </c>
      <c r="K50" s="104">
        <v>23</v>
      </c>
      <c r="L50" s="103">
        <v>15</v>
      </c>
      <c r="M50" s="105">
        <v>23</v>
      </c>
      <c r="N50" s="40">
        <v>12</v>
      </c>
      <c r="Q50" s="45" t="str">
        <f t="shared" si="0"/>
        <v>38 既設建築物設備工事業</v>
      </c>
    </row>
    <row r="51" spans="2:19" ht="13.5">
      <c r="C51" s="485" t="s">
        <v>140</v>
      </c>
      <c r="D51" s="486"/>
      <c r="E51" s="486"/>
      <c r="F51" s="487"/>
      <c r="G51" s="39" t="s">
        <v>219</v>
      </c>
      <c r="H51" s="103" t="s">
        <v>221</v>
      </c>
      <c r="I51" s="104">
        <v>38</v>
      </c>
      <c r="J51" s="103">
        <v>7.5</v>
      </c>
      <c r="K51" s="104">
        <v>40</v>
      </c>
      <c r="L51" s="103">
        <v>6.5</v>
      </c>
      <c r="M51" s="105">
        <v>38</v>
      </c>
      <c r="N51" s="40">
        <v>6.5</v>
      </c>
      <c r="Q51" s="45" t="str">
        <f t="shared" si="0"/>
        <v>36 機械装置(組立て又は取付け）</v>
      </c>
      <c r="S51" s="45" t="str">
        <f>$C51</f>
        <v>36 機械装置(組立て又は取付け）</v>
      </c>
    </row>
    <row r="52" spans="2:19" ht="13.5">
      <c r="C52" s="485" t="s">
        <v>141</v>
      </c>
      <c r="D52" s="486"/>
      <c r="E52" s="486"/>
      <c r="F52" s="487"/>
      <c r="G52" s="39" t="s">
        <v>216</v>
      </c>
      <c r="H52" s="103" t="s">
        <v>219</v>
      </c>
      <c r="I52" s="104">
        <v>21</v>
      </c>
      <c r="J52" s="103">
        <v>7.5</v>
      </c>
      <c r="K52" s="104">
        <v>22</v>
      </c>
      <c r="L52" s="103">
        <v>6.5</v>
      </c>
      <c r="M52" s="105">
        <v>21</v>
      </c>
      <c r="N52" s="40">
        <v>6.5</v>
      </c>
      <c r="Q52" s="45" t="str">
        <f t="shared" si="0"/>
        <v>36 機械装置(その他のもの）</v>
      </c>
      <c r="S52" s="45" t="str">
        <f>$C52</f>
        <v>36 機械装置(その他のもの）</v>
      </c>
    </row>
    <row r="53" spans="2:19" ht="14.25" thickBot="1">
      <c r="C53" s="525" t="s">
        <v>142</v>
      </c>
      <c r="D53" s="526"/>
      <c r="E53" s="526"/>
      <c r="F53" s="527"/>
      <c r="G53" s="41" t="s">
        <v>217</v>
      </c>
      <c r="H53" s="106" t="s">
        <v>218</v>
      </c>
      <c r="I53" s="107">
        <v>23</v>
      </c>
      <c r="J53" s="106">
        <v>19</v>
      </c>
      <c r="K53" s="107">
        <v>24</v>
      </c>
      <c r="L53" s="106">
        <v>17</v>
      </c>
      <c r="M53" s="108">
        <v>24</v>
      </c>
      <c r="N53" s="42">
        <v>15</v>
      </c>
      <c r="Q53" s="45" t="str">
        <f t="shared" si="0"/>
        <v>37 その他の建設事業</v>
      </c>
    </row>
    <row r="55" spans="2:19">
      <c r="C55" s="10" t="s">
        <v>143</v>
      </c>
    </row>
    <row r="56" spans="2:19">
      <c r="C56" s="10" t="s">
        <v>144</v>
      </c>
    </row>
    <row r="59" spans="2:19">
      <c r="B59" s="10" t="s">
        <v>145</v>
      </c>
    </row>
    <row r="60" spans="2:19">
      <c r="C60" s="10" t="s">
        <v>146</v>
      </c>
      <c r="D60" s="1"/>
      <c r="E60" s="1"/>
      <c r="F60" s="1"/>
      <c r="G60" s="1"/>
      <c r="H60" s="1"/>
      <c r="I60" s="1"/>
    </row>
    <row r="61" spans="2:19" ht="11.25" customHeight="1">
      <c r="C61" s="13"/>
      <c r="D61" s="44"/>
    </row>
    <row r="62" spans="2:19" ht="11.25" customHeight="1">
      <c r="C62" s="13"/>
      <c r="D62" s="44" t="s">
        <v>147</v>
      </c>
    </row>
    <row r="65" spans="2:10">
      <c r="B65" s="10" t="s">
        <v>157</v>
      </c>
    </row>
    <row r="66" spans="2:10" ht="12" thickBot="1">
      <c r="B66" s="9"/>
      <c r="C66" s="9" t="s">
        <v>158</v>
      </c>
      <c r="D66" s="50"/>
    </row>
    <row r="67" spans="2:10" ht="13.5">
      <c r="C67" s="524" t="s">
        <v>57</v>
      </c>
      <c r="D67" s="498"/>
      <c r="E67" s="498"/>
      <c r="F67" s="498"/>
      <c r="G67" s="498"/>
      <c r="H67" s="498"/>
      <c r="I67" s="498"/>
      <c r="J67" s="499"/>
    </row>
    <row r="68" spans="2:10" ht="11.25" customHeight="1">
      <c r="C68" s="468" t="str">
        <f>$C$14&amp;CHAR(10)&amp;"以前のもの"&amp;CHAR(10)&amp;"(計算に使用しない)"</f>
        <v>平成19年3月31日
以前のもの
(計算に使用しない)</v>
      </c>
      <c r="D68" s="469"/>
      <c r="E68" s="474" t="str">
        <f>$E$14&amp;CHAR(10)&amp;"以前のもの"</f>
        <v>平成27年3月31日
以前のもの</v>
      </c>
      <c r="F68" s="474"/>
      <c r="G68" s="474" t="str">
        <f>$G$14&amp;CHAR(10)&amp;"以前のもの"</f>
        <v>平成30年3月31日
以前のもの</v>
      </c>
      <c r="H68" s="474"/>
      <c r="I68" s="474" t="str">
        <f>$I$14&amp;CHAR(10)&amp;"以降のもの"</f>
        <v>平成30年4月1日
以降のもの</v>
      </c>
      <c r="J68" s="477"/>
    </row>
    <row r="69" spans="2:10">
      <c r="C69" s="470"/>
      <c r="D69" s="471"/>
      <c r="E69" s="475"/>
      <c r="F69" s="475"/>
      <c r="G69" s="475"/>
      <c r="H69" s="475"/>
      <c r="I69" s="475"/>
      <c r="J69" s="478"/>
    </row>
    <row r="70" spans="2:10">
      <c r="C70" s="470"/>
      <c r="D70" s="471"/>
      <c r="E70" s="475"/>
      <c r="F70" s="475"/>
      <c r="G70" s="475"/>
      <c r="H70" s="475"/>
      <c r="I70" s="475"/>
      <c r="J70" s="478"/>
    </row>
    <row r="71" spans="2:10">
      <c r="C71" s="472"/>
      <c r="D71" s="473"/>
      <c r="E71" s="476"/>
      <c r="F71" s="476"/>
      <c r="G71" s="476"/>
      <c r="H71" s="476"/>
      <c r="I71" s="476"/>
      <c r="J71" s="479"/>
    </row>
    <row r="72" spans="2:10" ht="12" thickBot="1">
      <c r="C72" s="480" t="s">
        <v>159</v>
      </c>
      <c r="D72" s="481"/>
      <c r="E72" s="482">
        <v>0.6</v>
      </c>
      <c r="F72" s="483"/>
      <c r="G72" s="482">
        <v>0.6</v>
      </c>
      <c r="H72" s="483"/>
      <c r="I72" s="482">
        <v>0.6</v>
      </c>
      <c r="J72" s="484"/>
    </row>
    <row r="73" spans="2:10">
      <c r="C73" s="10" t="s">
        <v>163</v>
      </c>
    </row>
    <row r="76" spans="2:10">
      <c r="B76" s="10" t="s">
        <v>199</v>
      </c>
    </row>
    <row r="77" spans="2:10">
      <c r="B77" s="9"/>
      <c r="C77" s="9" t="s">
        <v>204</v>
      </c>
      <c r="D77" s="50"/>
      <c r="E77" s="50"/>
      <c r="F77" s="50"/>
      <c r="G77" s="50"/>
      <c r="H77" s="50"/>
      <c r="I77" s="50"/>
      <c r="J77" s="9"/>
    </row>
    <row r="78" spans="2:10">
      <c r="C78" s="535" t="str">
        <f>"工事開始日が"&amp;CHAR(10)&amp;$C$84&amp;CHAR(10)&amp;"以前のもの"</f>
        <v>工事開始日が
平成25年9月30日
以前のもの</v>
      </c>
      <c r="D78" s="536"/>
      <c r="E78" s="535" t="str">
        <f>"工事開始日が"&amp;CHAR(10)&amp;$E$84&amp;"～"&amp;$G$84&amp;CHAR(10)&amp;"までのもの"</f>
        <v>工事開始日が
平成25年10月1日～平成27年3月31日
までのもの</v>
      </c>
      <c r="F78" s="537"/>
      <c r="G78" s="538"/>
      <c r="H78" s="539"/>
      <c r="I78" s="535" t="str">
        <f>"工事開始日が"&amp;CHAR(10)&amp;$I$84&amp;CHAR(10)&amp;"以降のもの"</f>
        <v>工事開始日が
平成27年4月1日
以降のもの</v>
      </c>
      <c r="J78" s="536"/>
    </row>
    <row r="79" spans="2:10">
      <c r="C79" s="528"/>
      <c r="D79" s="529"/>
      <c r="E79" s="528"/>
      <c r="F79" s="540"/>
      <c r="G79" s="541"/>
      <c r="H79" s="542"/>
      <c r="I79" s="528"/>
      <c r="J79" s="529"/>
    </row>
    <row r="80" spans="2:10">
      <c r="C80" s="530"/>
      <c r="D80" s="531"/>
      <c r="E80" s="530"/>
      <c r="F80" s="543"/>
      <c r="G80" s="544"/>
      <c r="H80" s="545"/>
      <c r="I80" s="530"/>
      <c r="J80" s="531"/>
    </row>
    <row r="81" spans="3:10">
      <c r="C81" s="546" t="s">
        <v>202</v>
      </c>
      <c r="D81" s="547"/>
      <c r="E81" s="546" t="s">
        <v>203</v>
      </c>
      <c r="F81" s="548"/>
      <c r="G81" s="548"/>
      <c r="H81" s="547"/>
      <c r="I81" s="546" t="s">
        <v>202</v>
      </c>
      <c r="J81" s="547"/>
    </row>
    <row r="82" spans="3:10">
      <c r="C82" s="109" t="s">
        <v>0</v>
      </c>
      <c r="D82" s="46" t="s">
        <v>149</v>
      </c>
      <c r="E82" s="109" t="s">
        <v>0</v>
      </c>
      <c r="F82" s="46" t="s">
        <v>149</v>
      </c>
      <c r="G82" s="109" t="s">
        <v>0</v>
      </c>
      <c r="H82" s="46" t="s">
        <v>149</v>
      </c>
      <c r="I82" s="109" t="s">
        <v>0</v>
      </c>
      <c r="J82" s="46" t="s">
        <v>149</v>
      </c>
    </row>
    <row r="83" spans="3:10">
      <c r="C83" s="47">
        <v>2013</v>
      </c>
      <c r="D83" s="110" t="s">
        <v>200</v>
      </c>
      <c r="E83" s="111">
        <v>2013</v>
      </c>
      <c r="F83" s="110" t="s">
        <v>201</v>
      </c>
      <c r="G83" s="111">
        <v>2015</v>
      </c>
      <c r="H83" s="110" t="s">
        <v>150</v>
      </c>
      <c r="I83" s="111">
        <v>2015</v>
      </c>
      <c r="J83" s="110" t="s">
        <v>151</v>
      </c>
    </row>
    <row r="84" spans="3:10">
      <c r="C84" s="467" t="str">
        <f>TEXT(DATE(LEFT(C83,4),1,1),"ggge年")&amp;D83</f>
        <v>平成25年9月30日</v>
      </c>
      <c r="D84" s="462"/>
      <c r="E84" s="467" t="str">
        <f>TEXT(DATE(LEFT(E83,4),1,1),"ggge年")&amp;F83</f>
        <v>平成25年10月1日</v>
      </c>
      <c r="F84" s="462"/>
      <c r="G84" s="467" t="str">
        <f>TEXT(DATE(LEFT(G83,4),1,1),"ggge年")&amp;H83</f>
        <v>平成27年3月31日</v>
      </c>
      <c r="H84" s="462"/>
      <c r="I84" s="467" t="str">
        <f>TEXT(DATE(LEFT(I83,4),1,1),"ggge年")&amp;J83</f>
        <v>平成27年4月1日</v>
      </c>
      <c r="J84" s="462"/>
    </row>
    <row r="85" spans="3:10">
      <c r="C85" s="466">
        <f>DATEVALUE(C84)</f>
        <v>41547</v>
      </c>
      <c r="D85" s="465"/>
      <c r="E85" s="466">
        <f>DATEVALUE(E84)</f>
        <v>41548</v>
      </c>
      <c r="F85" s="465"/>
      <c r="G85" s="466">
        <f>DATEVALUE(G84)</f>
        <v>42094</v>
      </c>
      <c r="H85" s="465"/>
      <c r="I85" s="466">
        <f>DATEVALUE(I84)</f>
        <v>42095</v>
      </c>
      <c r="J85" s="465"/>
    </row>
  </sheetData>
  <mergeCells count="71">
    <mergeCell ref="C84:D84"/>
    <mergeCell ref="E84:F84"/>
    <mergeCell ref="I84:J84"/>
    <mergeCell ref="C85:D85"/>
    <mergeCell ref="E85:F85"/>
    <mergeCell ref="I85:J85"/>
    <mergeCell ref="G84:H84"/>
    <mergeCell ref="G85:H85"/>
    <mergeCell ref="C78:D80"/>
    <mergeCell ref="I78:J80"/>
    <mergeCell ref="E78:H80"/>
    <mergeCell ref="C81:D81"/>
    <mergeCell ref="E81:H81"/>
    <mergeCell ref="I81:J81"/>
    <mergeCell ref="C6:J7"/>
    <mergeCell ref="E8:J9"/>
    <mergeCell ref="E10:F11"/>
    <mergeCell ref="C14:D14"/>
    <mergeCell ref="E14:F14"/>
    <mergeCell ref="C8:D11"/>
    <mergeCell ref="I10:J11"/>
    <mergeCell ref="G10:H11"/>
    <mergeCell ref="I14:J14"/>
    <mergeCell ref="G14:H14"/>
    <mergeCell ref="C67:J67"/>
    <mergeCell ref="C52:F52"/>
    <mergeCell ref="C53:F53"/>
    <mergeCell ref="C46:F46"/>
    <mergeCell ref="C47:F47"/>
    <mergeCell ref="C48:F48"/>
    <mergeCell ref="C49:F49"/>
    <mergeCell ref="C51:F51"/>
    <mergeCell ref="C50:F50"/>
    <mergeCell ref="C15:D15"/>
    <mergeCell ref="E15:F15"/>
    <mergeCell ref="C45:F45"/>
    <mergeCell ref="I15:J15"/>
    <mergeCell ref="C38:F44"/>
    <mergeCell ref="G38:N38"/>
    <mergeCell ref="G39:H43"/>
    <mergeCell ref="I39:J43"/>
    <mergeCell ref="K39:L43"/>
    <mergeCell ref="M39:N43"/>
    <mergeCell ref="G15:H15"/>
    <mergeCell ref="C31:P32"/>
    <mergeCell ref="C33:F33"/>
    <mergeCell ref="G33:J33"/>
    <mergeCell ref="K33:N33"/>
    <mergeCell ref="O33:P33"/>
    <mergeCell ref="C68:D71"/>
    <mergeCell ref="E68:F71"/>
    <mergeCell ref="G68:H71"/>
    <mergeCell ref="I68:J71"/>
    <mergeCell ref="C72:D72"/>
    <mergeCell ref="E72:F72"/>
    <mergeCell ref="G72:H72"/>
    <mergeCell ref="I72:J72"/>
    <mergeCell ref="M35:N35"/>
    <mergeCell ref="O35:P35"/>
    <mergeCell ref="M36:N36"/>
    <mergeCell ref="O36:P36"/>
    <mergeCell ref="C36:D36"/>
    <mergeCell ref="E36:F36"/>
    <mergeCell ref="G36:H36"/>
    <mergeCell ref="I36:J36"/>
    <mergeCell ref="K36:L36"/>
    <mergeCell ref="C35:D35"/>
    <mergeCell ref="E35:F35"/>
    <mergeCell ref="G35:H35"/>
    <mergeCell ref="I35:J35"/>
    <mergeCell ref="K35:L35"/>
  </mergeCells>
  <phoneticPr fontId="2"/>
  <pageMargins left="0.59055118110236227" right="0.15748031496062992" top="0.74803149606299213" bottom="0.74803149606299213" header="0.31496062992125984" footer="0.31496062992125984"/>
  <pageSetup paperSize="9" scale="85"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10</vt:i4>
      </vt:variant>
    </vt:vector>
  </HeadingPairs>
  <TitlesOfParts>
    <vt:vector size="13" baseType="lpstr">
      <vt:lpstr>報告書</vt:lpstr>
      <vt:lpstr>保険料計算シート</vt:lpstr>
      <vt:lpstr>設定シート</vt:lpstr>
      <vt:lpstr>保険料計算シート!Print_Area</vt:lpstr>
      <vt:lpstr>報告書!Print_Area</vt:lpstr>
      <vt:lpstr>概算年度</vt:lpstr>
      <vt:lpstr>事業の期間・最小値</vt:lpstr>
      <vt:lpstr>事業の期間・最大値</vt:lpstr>
      <vt:lpstr>事業の種類</vt:lpstr>
      <vt:lpstr>事業の種類空</vt:lpstr>
      <vt:lpstr>事業の種類控除</vt:lpstr>
      <vt:lpstr>賃金算定基準</vt:lpstr>
      <vt:lpstr>労務比率</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関根 清治(sekine-seiji)</dc:creator>
  <cp:lastModifiedBy>社団法人加美工業会</cp:lastModifiedBy>
  <cp:lastPrinted>2021-03-19T02:08:05Z</cp:lastPrinted>
  <dcterms:created xsi:type="dcterms:W3CDTF">2007-02-15T04:02:24Z</dcterms:created>
  <dcterms:modified xsi:type="dcterms:W3CDTF">2021-03-19T02:40:17Z</dcterms:modified>
</cp:coreProperties>
</file>